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marie\Google Drive\Maries dokumenter\BoSammen - Marie\Bog\Bog - økonomi for kollektiver\Regneark, skemaer og illustrationer\Til hjemmesiden\"/>
    </mc:Choice>
  </mc:AlternateContent>
  <xr:revisionPtr revIDLastSave="0" documentId="10_ncr:8100000_{D9F9770B-2BB3-437C-A1F3-148C9C8CEA51}" xr6:coauthVersionLast="34" xr6:coauthVersionMax="34" xr10:uidLastSave="{00000000-0000-0000-0000-000000000000}"/>
  <bookViews>
    <workbookView xWindow="0" yWindow="0" windowWidth="14380" windowHeight="4080" xr2:uid="{00000000-000D-0000-FFFF-FFFF00000000}"/>
  </bookViews>
  <sheets>
    <sheet name="Ark1" sheetId="1" r:id="rId1"/>
  </sheets>
  <definedNames>
    <definedName name="_xlnm.Print_Area" localSheetId="0">'Ark1'!$A$1:$H$150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7" i="1"/>
  <c r="F50" i="1"/>
  <c r="F51" i="1" s="1"/>
  <c r="G50" i="1"/>
  <c r="G51" i="1" s="1"/>
  <c r="H130" i="1" l="1"/>
  <c r="H131" i="1"/>
  <c r="H132" i="1"/>
  <c r="H133" i="1"/>
  <c r="H134" i="1"/>
  <c r="H135" i="1"/>
  <c r="H136" i="1"/>
  <c r="H137" i="1"/>
  <c r="H138" i="1"/>
  <c r="H140" i="1" l="1"/>
  <c r="F130" i="1" l="1"/>
  <c r="K74" i="1"/>
  <c r="M74" i="1" s="1"/>
  <c r="O74" i="1"/>
  <c r="P74" i="1"/>
  <c r="L75" i="1"/>
  <c r="M75" i="1" s="1"/>
  <c r="Q75" i="1"/>
  <c r="L76" i="1"/>
  <c r="M76" i="1" s="1"/>
  <c r="Q76" i="1"/>
  <c r="L77" i="1"/>
  <c r="M77" i="1" s="1"/>
  <c r="Q77" i="1"/>
  <c r="L78" i="1"/>
  <c r="M78" i="1" s="1"/>
  <c r="Q78" i="1"/>
  <c r="L79" i="1"/>
  <c r="M79" i="1" s="1"/>
  <c r="Q79" i="1"/>
  <c r="L80" i="1"/>
  <c r="M80" i="1" s="1"/>
  <c r="Q80" i="1"/>
  <c r="B124" i="1"/>
  <c r="B123" i="1"/>
  <c r="B122" i="1"/>
  <c r="B121" i="1"/>
  <c r="B120" i="1"/>
  <c r="B119" i="1"/>
  <c r="B114" i="1"/>
  <c r="B113" i="1"/>
  <c r="B112" i="1"/>
  <c r="B111" i="1"/>
  <c r="B110" i="1"/>
  <c r="B109" i="1"/>
  <c r="D41" i="1"/>
  <c r="D140" i="1"/>
  <c r="G138" i="1"/>
  <c r="F138" i="1"/>
  <c r="E138" i="1"/>
  <c r="G137" i="1"/>
  <c r="F137" i="1"/>
  <c r="E137" i="1"/>
  <c r="G136" i="1"/>
  <c r="F136" i="1"/>
  <c r="E136" i="1"/>
  <c r="G135" i="1"/>
  <c r="F135" i="1"/>
  <c r="E135" i="1"/>
  <c r="G134" i="1"/>
  <c r="F134" i="1"/>
  <c r="E134" i="1"/>
  <c r="G133" i="1"/>
  <c r="F133" i="1"/>
  <c r="E133" i="1"/>
  <c r="G132" i="1"/>
  <c r="F132" i="1"/>
  <c r="E132" i="1"/>
  <c r="G131" i="1"/>
  <c r="F131" i="1"/>
  <c r="E131" i="1"/>
  <c r="G130" i="1"/>
  <c r="E130" i="1"/>
  <c r="G140" i="1" l="1"/>
  <c r="G142" i="1" s="1"/>
  <c r="G54" i="1"/>
  <c r="E140" i="1"/>
  <c r="E142" i="1" s="1"/>
  <c r="F140" i="1"/>
  <c r="F142" i="1" s="1"/>
  <c r="N80" i="1"/>
  <c r="N78" i="1"/>
  <c r="N76" i="1"/>
  <c r="N79" i="1"/>
  <c r="N77" i="1"/>
  <c r="E41" i="1"/>
  <c r="N75" i="1"/>
  <c r="Q74" i="1"/>
  <c r="B125" i="1"/>
  <c r="N74" i="1" l="1"/>
  <c r="C88" i="1" l="1"/>
  <c r="C102" i="1" s="1"/>
  <c r="D90" i="1"/>
  <c r="H90" i="1" s="1"/>
  <c r="D89" i="1"/>
  <c r="G88" i="1"/>
  <c r="G102" i="1" s="1"/>
  <c r="F88" i="1"/>
  <c r="F102" i="1" s="1"/>
  <c r="E88" i="1"/>
  <c r="E102" i="1" s="1"/>
  <c r="D88" i="1" l="1"/>
  <c r="D102" i="1" s="1"/>
  <c r="H89" i="1"/>
  <c r="H88" i="1" s="1"/>
  <c r="H102" i="1" s="1"/>
  <c r="D87" i="1"/>
  <c r="D86" i="1"/>
  <c r="D85" i="1"/>
  <c r="D84" i="1"/>
  <c r="D82" i="1"/>
  <c r="D81" i="1"/>
  <c r="D80" i="1"/>
  <c r="D79" i="1"/>
  <c r="D76" i="1"/>
  <c r="D74" i="1"/>
  <c r="D73" i="1"/>
  <c r="D72" i="1"/>
  <c r="D71" i="1"/>
  <c r="D70" i="1"/>
  <c r="D69" i="1"/>
  <c r="B115" i="1" l="1"/>
  <c r="D67" i="1"/>
  <c r="D66" i="1"/>
  <c r="C66" i="1" s="1"/>
  <c r="G19" i="1"/>
  <c r="F19" i="1"/>
  <c r="D26" i="1"/>
  <c r="D30" i="1" s="1"/>
  <c r="D31" i="1" s="1"/>
  <c r="D32" i="1" l="1"/>
  <c r="C42" i="1"/>
  <c r="D65" i="1"/>
  <c r="H19" i="1"/>
  <c r="D104" i="1" s="1"/>
  <c r="H83" i="1"/>
  <c r="H101" i="1" s="1"/>
  <c r="F83" i="1"/>
  <c r="F101" i="1" s="1"/>
  <c r="E83" i="1"/>
  <c r="E101" i="1" s="1"/>
  <c r="C83" i="1"/>
  <c r="C101" i="1" s="1"/>
  <c r="F78" i="1"/>
  <c r="F100" i="1" s="1"/>
  <c r="C78" i="1"/>
  <c r="C100" i="1" s="1"/>
  <c r="G75" i="1"/>
  <c r="G99" i="1" s="1"/>
  <c r="E75" i="1"/>
  <c r="E99" i="1" s="1"/>
  <c r="C75" i="1"/>
  <c r="C99" i="1" s="1"/>
  <c r="E68" i="1"/>
  <c r="E98" i="1" s="1"/>
  <c r="C68" i="1"/>
  <c r="C98" i="1" s="1"/>
  <c r="H65" i="1"/>
  <c r="H97" i="1" s="1"/>
  <c r="G65" i="1"/>
  <c r="G97" i="1" s="1"/>
  <c r="E65" i="1"/>
  <c r="G85" i="1"/>
  <c r="G87" i="1"/>
  <c r="G86" i="1"/>
  <c r="H82" i="1"/>
  <c r="E81" i="1"/>
  <c r="E78" i="1" s="1"/>
  <c r="E100" i="1" s="1"/>
  <c r="G80" i="1"/>
  <c r="G78" i="1" s="1"/>
  <c r="G100" i="1" s="1"/>
  <c r="H79" i="1"/>
  <c r="D77" i="1"/>
  <c r="H77" i="1" s="1"/>
  <c r="H75" i="1" s="1"/>
  <c r="H99" i="1" s="1"/>
  <c r="F76" i="1"/>
  <c r="H74" i="1"/>
  <c r="H68" i="1" s="1"/>
  <c r="G73" i="1"/>
  <c r="G72" i="1"/>
  <c r="F71" i="1"/>
  <c r="F70" i="1"/>
  <c r="F67" i="1"/>
  <c r="F54" i="1" l="1"/>
  <c r="D42" i="1"/>
  <c r="D50" i="1" s="1"/>
  <c r="D51" i="1" s="1"/>
  <c r="E97" i="1"/>
  <c r="E103" i="1" s="1"/>
  <c r="E91" i="1"/>
  <c r="H98" i="1"/>
  <c r="D83" i="1"/>
  <c r="D101" i="1" s="1"/>
  <c r="F69" i="1"/>
  <c r="F68" i="1" s="1"/>
  <c r="D68" i="1"/>
  <c r="D97" i="1"/>
  <c r="F66" i="1"/>
  <c r="F65" i="1" s="1"/>
  <c r="F97" i="1" s="1"/>
  <c r="G68" i="1"/>
  <c r="F104" i="1"/>
  <c r="F75" i="1"/>
  <c r="F99" i="1" s="1"/>
  <c r="H78" i="1"/>
  <c r="H100" i="1" s="1"/>
  <c r="D75" i="1"/>
  <c r="D99" i="1" s="1"/>
  <c r="G84" i="1"/>
  <c r="G83" i="1" s="1"/>
  <c r="G101" i="1" s="1"/>
  <c r="D78" i="1"/>
  <c r="D100" i="1" s="1"/>
  <c r="C67" i="1"/>
  <c r="C65" i="1" s="1"/>
  <c r="D54" i="1" l="1"/>
  <c r="E42" i="1"/>
  <c r="E105" i="1"/>
  <c r="E113" i="1"/>
  <c r="E109" i="1"/>
  <c r="E112" i="1"/>
  <c r="E110" i="1"/>
  <c r="E111" i="1"/>
  <c r="E114" i="1"/>
  <c r="H91" i="1"/>
  <c r="D91" i="1"/>
  <c r="G98" i="1"/>
  <c r="G103" i="1" s="1"/>
  <c r="G91" i="1"/>
  <c r="F98" i="1"/>
  <c r="F103" i="1" s="1"/>
  <c r="F91" i="1"/>
  <c r="H103" i="1"/>
  <c r="D98" i="1"/>
  <c r="D103" i="1" s="1"/>
  <c r="D105" i="1" s="1"/>
  <c r="F20" i="1"/>
  <c r="C104" i="1"/>
  <c r="E50" i="1" l="1"/>
  <c r="H105" i="1"/>
  <c r="H114" i="1"/>
  <c r="H110" i="1"/>
  <c r="H111" i="1"/>
  <c r="H113" i="1"/>
  <c r="H109" i="1"/>
  <c r="H112" i="1"/>
  <c r="F111" i="1"/>
  <c r="F112" i="1"/>
  <c r="F114" i="1"/>
  <c r="F110" i="1"/>
  <c r="F113" i="1"/>
  <c r="F109" i="1"/>
  <c r="G105" i="1"/>
  <c r="G112" i="1"/>
  <c r="G111" i="1"/>
  <c r="G113" i="1"/>
  <c r="G114" i="1"/>
  <c r="D114" i="1" s="1"/>
  <c r="C114" i="1" s="1"/>
  <c r="G110" i="1"/>
  <c r="G109" i="1"/>
  <c r="E123" i="1"/>
  <c r="E119" i="1"/>
  <c r="E120" i="1"/>
  <c r="E122" i="1"/>
  <c r="E121" i="1"/>
  <c r="E124" i="1"/>
  <c r="C97" i="1"/>
  <c r="C103" i="1" s="1"/>
  <c r="C105" i="1" s="1"/>
  <c r="C91" i="1"/>
  <c r="F21" i="1"/>
  <c r="F22" i="1" s="1"/>
  <c r="G20" i="1"/>
  <c r="G21" i="1" s="1"/>
  <c r="G22" i="1" s="1"/>
  <c r="F105" i="1"/>
  <c r="E115" i="1"/>
  <c r="E51" i="1" l="1"/>
  <c r="E54" i="1" s="1"/>
  <c r="D109" i="1"/>
  <c r="C109" i="1" s="1"/>
  <c r="D113" i="1"/>
  <c r="C113" i="1" s="1"/>
  <c r="D112" i="1"/>
  <c r="C112" i="1" s="1"/>
  <c r="D111" i="1"/>
  <c r="C111" i="1" s="1"/>
  <c r="D110" i="1"/>
  <c r="C110" i="1" s="1"/>
  <c r="E125" i="1"/>
  <c r="F124" i="1"/>
  <c r="F120" i="1"/>
  <c r="F121" i="1"/>
  <c r="F123" i="1"/>
  <c r="F119" i="1"/>
  <c r="F122" i="1"/>
  <c r="G121" i="1"/>
  <c r="G124" i="1"/>
  <c r="G120" i="1"/>
  <c r="G123" i="1"/>
  <c r="G119" i="1"/>
  <c r="G122" i="1"/>
  <c r="F115" i="1"/>
  <c r="H122" i="1"/>
  <c r="H123" i="1"/>
  <c r="H119" i="1"/>
  <c r="H121" i="1"/>
  <c r="H124" i="1"/>
  <c r="H120" i="1"/>
  <c r="G115" i="1"/>
  <c r="D121" i="1" l="1"/>
  <c r="C121" i="1" s="1"/>
  <c r="D120" i="1"/>
  <c r="C120" i="1" s="1"/>
  <c r="D124" i="1"/>
  <c r="C124" i="1" s="1"/>
  <c r="D122" i="1"/>
  <c r="C122" i="1" s="1"/>
  <c r="D123" i="1"/>
  <c r="C123" i="1" s="1"/>
  <c r="H125" i="1"/>
  <c r="F125" i="1"/>
  <c r="D119" i="1"/>
  <c r="G125" i="1"/>
  <c r="H115" i="1"/>
  <c r="D125" i="1" l="1"/>
  <c r="C119" i="1"/>
  <c r="C125" i="1" s="1"/>
  <c r="C115" i="1"/>
  <c r="D115" i="1"/>
</calcChain>
</file>

<file path=xl/sharedStrings.xml><?xml version="1.0" encoding="utf-8"?>
<sst xmlns="http://schemas.openxmlformats.org/spreadsheetml/2006/main" count="220" uniqueCount="168">
  <si>
    <t>Fælles</t>
  </si>
  <si>
    <t>Andel</t>
  </si>
  <si>
    <t>m2</t>
  </si>
  <si>
    <t>%</t>
  </si>
  <si>
    <t>Antal</t>
  </si>
  <si>
    <t>Voksne</t>
  </si>
  <si>
    <t>voksne</t>
  </si>
  <si>
    <t>børn</t>
  </si>
  <si>
    <t>personer</t>
  </si>
  <si>
    <t>I alt</t>
  </si>
  <si>
    <t>areal m2</t>
  </si>
  <si>
    <t>Individuelt</t>
  </si>
  <si>
    <t>DRIFTSBUDGET</t>
  </si>
  <si>
    <t>Gebyrer</t>
  </si>
  <si>
    <t>'Ejerudgifter'</t>
  </si>
  <si>
    <t>Ejendomsforsikring</t>
  </si>
  <si>
    <t>Ejendomsværdiskat</t>
  </si>
  <si>
    <t>Grundskyld</t>
  </si>
  <si>
    <t>Ejerforening</t>
  </si>
  <si>
    <t>Renovation</t>
  </si>
  <si>
    <t>El</t>
  </si>
  <si>
    <t>Forbrugsudgifter</t>
  </si>
  <si>
    <t>Internet, tv</t>
  </si>
  <si>
    <t>Vedligeholdelse</t>
  </si>
  <si>
    <t>Husholdning</t>
  </si>
  <si>
    <t>Opsparing vedligehold</t>
  </si>
  <si>
    <t>Vedligehold øvrigt</t>
  </si>
  <si>
    <t>Mad</t>
  </si>
  <si>
    <t>Husholdning øvrigt</t>
  </si>
  <si>
    <t>Diverse</t>
  </si>
  <si>
    <t>Uforudsete udgifter</t>
  </si>
  <si>
    <t>Skorstensfejer m.v.</t>
  </si>
  <si>
    <t>Vand, spildevand</t>
  </si>
  <si>
    <t>Før skat</t>
  </si>
  <si>
    <t>Efter skat</t>
  </si>
  <si>
    <t>Realkreditlån før skat</t>
  </si>
  <si>
    <t>Fælles banklån før skat</t>
  </si>
  <si>
    <t>Varme fælles arealer</t>
  </si>
  <si>
    <t>Varme individ. arealer</t>
  </si>
  <si>
    <t>År</t>
  </si>
  <si>
    <t>Måned</t>
  </si>
  <si>
    <t>Andre abonnementer</t>
  </si>
  <si>
    <t>1. år</t>
  </si>
  <si>
    <t>Købspris ejendom:</t>
  </si>
  <si>
    <t>Gennemsnit pr. andelshaver</t>
  </si>
  <si>
    <t>Gennemsnit pr. andelshaver:</t>
  </si>
  <si>
    <t>Kontant</t>
  </si>
  <si>
    <t>Ydelse lån pr. måned 1. år</t>
  </si>
  <si>
    <t>FORDELINGSPRINCIPPER</t>
  </si>
  <si>
    <t>FORDELINGSTAL</t>
  </si>
  <si>
    <t>A</t>
  </si>
  <si>
    <t>B</t>
  </si>
  <si>
    <t>C</t>
  </si>
  <si>
    <t>D</t>
  </si>
  <si>
    <t>I alt før skattefradrag</t>
  </si>
  <si>
    <t>I alt efter skattefradrag</t>
  </si>
  <si>
    <t>Princip</t>
  </si>
  <si>
    <t>Evt. ombygning / istandsættelse</t>
  </si>
  <si>
    <t>Ejerskifteforsikring</t>
  </si>
  <si>
    <t>Bygningssagkyndig</t>
  </si>
  <si>
    <t>Advokat</t>
  </si>
  <si>
    <t>Tinglysning skøde 1.660 + 0,6%</t>
  </si>
  <si>
    <t>Kontrol</t>
  </si>
  <si>
    <t>Andel 6</t>
  </si>
  <si>
    <t>Andel 1</t>
  </si>
  <si>
    <t>Andel 2</t>
  </si>
  <si>
    <t>Andel 3</t>
  </si>
  <si>
    <t>Andel 4</t>
  </si>
  <si>
    <t>Andel 5</t>
  </si>
  <si>
    <t>Røde tal:</t>
  </si>
  <si>
    <t>Lilla tal:</t>
  </si>
  <si>
    <t>Hentes og beregnes automatisk, må ikke overskrives eller slettes!</t>
  </si>
  <si>
    <t>HOVEDPOSTER DRIFTSBUDGET</t>
  </si>
  <si>
    <t>www.bosammen.nu</t>
  </si>
  <si>
    <t>Finansieringsudgifter</t>
  </si>
  <si>
    <t>Budgetår:</t>
  </si>
  <si>
    <t>osv.</t>
  </si>
  <si>
    <t>Levetid år</t>
  </si>
  <si>
    <t>Pris i alt</t>
  </si>
  <si>
    <t>Vinduer, udv. døre</t>
  </si>
  <si>
    <t>Udskiftn. udv. træværk</t>
  </si>
  <si>
    <t>Behandling gulve</t>
  </si>
  <si>
    <t>Maling indv. vægge</t>
  </si>
  <si>
    <t>Armaturer køkken/bad</t>
  </si>
  <si>
    <t>Køkkenelementer</t>
  </si>
  <si>
    <t>Hårde hvidevarer</t>
  </si>
  <si>
    <t>Pristalsreg. indekstal</t>
  </si>
  <si>
    <t>?</t>
  </si>
  <si>
    <t>Opsparing gnsnt. pr. år</t>
  </si>
  <si>
    <t>Forbrugerprisindeks 2015 = 100</t>
  </si>
  <si>
    <t>Indflytters betaling</t>
  </si>
  <si>
    <t>Finansieringsudgifter 1)</t>
  </si>
  <si>
    <t>Vedligeholdelse 2)</t>
  </si>
  <si>
    <t>Indskud</t>
  </si>
  <si>
    <t xml:space="preserve">Købspris bolig </t>
  </si>
  <si>
    <t xml:space="preserve">Aktiver </t>
  </si>
  <si>
    <t>Passiver</t>
  </si>
  <si>
    <t>http://www.dst.dk</t>
  </si>
  <si>
    <t>(Rest)gæld</t>
  </si>
  <si>
    <t>Fradrag</t>
  </si>
  <si>
    <t>Antal andelshavere / ejere:</t>
  </si>
  <si>
    <t>Tag, tagrender, nedløb</t>
  </si>
  <si>
    <t>Udv. murværk, sokkel</t>
  </si>
  <si>
    <t>Etableringsomkostn.</t>
  </si>
  <si>
    <t>Gæld ved køb</t>
  </si>
  <si>
    <t>Valuarvurdering</t>
  </si>
  <si>
    <t>Realkreditlån ca. 80% af pris</t>
  </si>
  <si>
    <t>Fælles boliglån ca. 15% af pris</t>
  </si>
  <si>
    <t>Skal udfyldes med egne konkrete aktuelle oplysninger, se tekstbogen.</t>
  </si>
  <si>
    <t>Anskaffelse</t>
  </si>
  <si>
    <t>Reguleret</t>
  </si>
  <si>
    <t>indskud</t>
  </si>
  <si>
    <t>Nettoformue/pris i alt</t>
  </si>
  <si>
    <t>+ forbedr.</t>
  </si>
  <si>
    <r>
      <rPr>
        <b/>
        <sz val="10"/>
        <color theme="1"/>
        <rFont val="Cambria"/>
        <family val="1"/>
      </rPr>
      <t>'Husleje'</t>
    </r>
    <r>
      <rPr>
        <sz val="10"/>
        <color theme="1"/>
        <rFont val="Cambria"/>
        <family val="1"/>
      </rPr>
      <t xml:space="preserve"> i alt pr. måned 1. år</t>
    </r>
  </si>
  <si>
    <r>
      <rPr>
        <b/>
        <sz val="10"/>
        <color theme="1"/>
        <rFont val="Cambria"/>
        <family val="1"/>
      </rPr>
      <t xml:space="preserve">Egenbetaling </t>
    </r>
    <r>
      <rPr>
        <sz val="10"/>
        <color theme="1"/>
        <rFont val="Cambria"/>
        <family val="1"/>
      </rPr>
      <t>min. 5% af pris</t>
    </r>
  </si>
  <si>
    <r>
      <t>'</t>
    </r>
    <r>
      <rPr>
        <b/>
        <sz val="10"/>
        <color theme="1"/>
        <rFont val="Cambria"/>
        <family val="1"/>
      </rPr>
      <t>Andelspris'</t>
    </r>
    <r>
      <rPr>
        <sz val="10"/>
        <color theme="1"/>
        <rFont val="Cambria"/>
        <family val="1"/>
      </rPr>
      <t xml:space="preserve"> i alt</t>
    </r>
  </si>
  <si>
    <r>
      <t xml:space="preserve">Pristalsregulering </t>
    </r>
    <r>
      <rPr>
        <b/>
        <sz val="10"/>
        <color theme="1"/>
        <rFont val="Cambria"/>
        <family val="1"/>
      </rPr>
      <t>2)</t>
    </r>
  </si>
  <si>
    <r>
      <t xml:space="preserve">Gæld ved salg </t>
    </r>
    <r>
      <rPr>
        <b/>
        <sz val="10"/>
        <color theme="1"/>
        <rFont val="Cambria"/>
        <family val="1"/>
      </rPr>
      <t>3)</t>
    </r>
  </si>
  <si>
    <r>
      <t xml:space="preserve">Mangl. vedligehold </t>
    </r>
    <r>
      <rPr>
        <b/>
        <sz val="10"/>
        <color theme="1"/>
        <rFont val="Cambria"/>
        <family val="1"/>
      </rPr>
      <t>4)</t>
    </r>
  </si>
  <si>
    <r>
      <t xml:space="preserve">Individuelle forbedr. </t>
    </r>
    <r>
      <rPr>
        <b/>
        <sz val="10"/>
        <color theme="1"/>
        <rFont val="Cambria"/>
        <family val="1"/>
      </rPr>
      <t>5)</t>
    </r>
  </si>
  <si>
    <r>
      <t xml:space="preserve">Individuelle mangler </t>
    </r>
    <r>
      <rPr>
        <b/>
        <sz val="10"/>
        <color theme="1"/>
        <rFont val="Cambria"/>
        <family val="1"/>
      </rPr>
      <t>6)</t>
    </r>
  </si>
  <si>
    <r>
      <t>4)</t>
    </r>
    <r>
      <rPr>
        <sz val="10"/>
        <color theme="1"/>
        <rFont val="Cambria"/>
        <family val="1"/>
      </rPr>
      <t xml:space="preserve"> Fradrag for manglende opsparing til budgetteret fælles vedligeholdelse</t>
    </r>
  </si>
  <si>
    <r>
      <t xml:space="preserve">A: </t>
    </r>
    <r>
      <rPr>
        <sz val="10"/>
        <color theme="1"/>
        <rFont val="Cambria"/>
        <family val="1"/>
      </rPr>
      <t>Udgifter, der fordeles efter størrelsen af individuelle arealer.</t>
    </r>
  </si>
  <si>
    <r>
      <rPr>
        <b/>
        <sz val="10"/>
        <color theme="1"/>
        <rFont val="Cambria"/>
        <family val="1"/>
      </rPr>
      <t>B:</t>
    </r>
    <r>
      <rPr>
        <sz val="10"/>
        <color theme="1"/>
        <rFont val="Cambria"/>
        <family val="1"/>
      </rPr>
      <t xml:space="preserve"> Udgifter, der fordeles pr. andel, dvs. individuelt areal + en andel af fælles arealer.</t>
    </r>
  </si>
  <si>
    <r>
      <rPr>
        <b/>
        <sz val="10"/>
        <color theme="1"/>
        <rFont val="Cambria"/>
        <family val="1"/>
      </rPr>
      <t>C:</t>
    </r>
    <r>
      <rPr>
        <sz val="10"/>
        <color theme="1"/>
        <rFont val="Cambria"/>
        <family val="1"/>
      </rPr>
      <t xml:space="preserve"> Udgifter, der fordeles pr. voksen.</t>
    </r>
  </si>
  <si>
    <r>
      <rPr>
        <b/>
        <sz val="10"/>
        <color theme="1"/>
        <rFont val="Cambria"/>
        <family val="1"/>
      </rPr>
      <t>D:</t>
    </r>
    <r>
      <rPr>
        <sz val="10"/>
        <color theme="1"/>
        <rFont val="Cambria"/>
        <family val="1"/>
      </rPr>
      <t xml:space="preserve"> Udgifter, der fordeles 'pr. person', hvor børn under 18 år tæller som 1/2 person.</t>
    </r>
  </si>
  <si>
    <r>
      <t xml:space="preserve">1) </t>
    </r>
    <r>
      <rPr>
        <sz val="10"/>
        <color theme="1"/>
        <rFont val="Cambria"/>
        <family val="1"/>
      </rPr>
      <t xml:space="preserve">Finansieringsudgifter: ydelser på lån brutto før skattefradrag. Se: UDGIFTER PR. ANDEL </t>
    </r>
  </si>
  <si>
    <r>
      <t xml:space="preserve">2) </t>
    </r>
    <r>
      <rPr>
        <sz val="10"/>
        <color theme="1"/>
        <rFont val="Cambria"/>
        <family val="1"/>
      </rPr>
      <t xml:space="preserve">Opsparing til vedligehold: Se VEDLIGEHOLDELSESBUDGET </t>
    </r>
  </si>
  <si>
    <r>
      <t xml:space="preserve">Værdi skattefradrag </t>
    </r>
    <r>
      <rPr>
        <b/>
        <sz val="10"/>
        <color theme="1"/>
        <rFont val="Cambria"/>
        <family val="1"/>
      </rPr>
      <t>1)</t>
    </r>
  </si>
  <si>
    <r>
      <t xml:space="preserve">UDGIFTER PR. ANDEL </t>
    </r>
    <r>
      <rPr>
        <b/>
        <u/>
        <sz val="10"/>
        <color theme="1"/>
        <rFont val="Cambria"/>
        <family val="1"/>
      </rPr>
      <t>FØR</t>
    </r>
    <r>
      <rPr>
        <b/>
        <sz val="10"/>
        <color theme="1"/>
        <rFont val="Cambria"/>
        <family val="1"/>
      </rPr>
      <t xml:space="preserve"> SKATTEFRADRAG</t>
    </r>
  </si>
  <si>
    <r>
      <t xml:space="preserve">UDGIFTER PR. ANDEL </t>
    </r>
    <r>
      <rPr>
        <b/>
        <u/>
        <sz val="10"/>
        <color theme="1"/>
        <rFont val="Cambria"/>
        <family val="1"/>
      </rPr>
      <t>EFTER</t>
    </r>
    <r>
      <rPr>
        <b/>
        <sz val="10"/>
        <color theme="1"/>
        <rFont val="Cambria"/>
        <family val="1"/>
      </rPr>
      <t xml:space="preserve"> SKATTEFRADRAG</t>
    </r>
  </si>
  <si>
    <r>
      <rPr>
        <b/>
        <sz val="10"/>
        <color theme="1"/>
        <rFont val="Cambria"/>
        <family val="1"/>
      </rPr>
      <t>1)</t>
    </r>
    <r>
      <rPr>
        <sz val="10"/>
        <color theme="1"/>
        <rFont val="Cambria"/>
        <family val="1"/>
      </rPr>
      <t xml:space="preserve"> Værdi af skattefradrag fordeles efter samme principper som betalingen af finansieringsudgifter</t>
    </r>
  </si>
  <si>
    <r>
      <rPr>
        <b/>
        <sz val="10"/>
        <color theme="1"/>
        <rFont val="Cambria"/>
        <family val="1"/>
      </rPr>
      <t>Etableringsomkostninger</t>
    </r>
    <r>
      <rPr>
        <sz val="10"/>
        <color theme="1"/>
        <rFont val="Cambria"/>
        <family val="1"/>
      </rPr>
      <t xml:space="preserve"> </t>
    </r>
  </si>
  <si>
    <r>
      <rPr>
        <b/>
        <sz val="10"/>
        <color theme="1"/>
        <rFont val="Cambria"/>
        <family val="1"/>
      </rPr>
      <t xml:space="preserve">2) </t>
    </r>
    <r>
      <rPr>
        <sz val="10"/>
        <color theme="1"/>
        <rFont val="Cambria"/>
        <family val="1"/>
      </rPr>
      <t>Kontant indskud og forbedringer reguleret med forbrugerprisindekset</t>
    </r>
  </si>
  <si>
    <t>For 2017 er anvendt en skønnet stigning på 2 %</t>
  </si>
  <si>
    <t>Heraf lån udbetalt</t>
  </si>
  <si>
    <t xml:space="preserve">Heraf kontant egenbet. </t>
  </si>
  <si>
    <t>Etableringsomkostninger i alt</t>
  </si>
  <si>
    <t xml:space="preserve">Konstruerede eksempler ved salg af andel efter ca. 2 år fra oprindeligt køb af ejendom </t>
  </si>
  <si>
    <r>
      <t>1)</t>
    </r>
    <r>
      <rPr>
        <sz val="10"/>
        <color theme="1"/>
        <rFont val="Cambria"/>
        <family val="1"/>
      </rPr>
      <t xml:space="preserve"> Værdi af fælles forbedringer udført og betalt uden lån efter køb af ejendommen</t>
    </r>
  </si>
  <si>
    <t>Konstruerede eksempler</t>
  </si>
  <si>
    <t>Nettoprisindekset kan også anvendes, men er renset for afgifter og tilskud.</t>
  </si>
  <si>
    <r>
      <rPr>
        <b/>
        <sz val="10"/>
        <color theme="1"/>
        <rFont val="Cambria"/>
        <family val="1"/>
      </rPr>
      <t>Finansiering</t>
    </r>
    <r>
      <rPr>
        <sz val="10"/>
        <color theme="1"/>
        <rFont val="Cambria"/>
        <family val="1"/>
      </rPr>
      <t xml:space="preserve"> (jf. salgsopstilling)</t>
    </r>
  </si>
  <si>
    <r>
      <t>'</t>
    </r>
    <r>
      <rPr>
        <b/>
        <sz val="10"/>
        <color theme="1"/>
        <rFont val="Cambria"/>
        <family val="1"/>
      </rPr>
      <t xml:space="preserve">Ejerudgifter' </t>
    </r>
    <r>
      <rPr>
        <sz val="10"/>
        <color theme="1"/>
        <rFont val="Cambria"/>
        <family val="1"/>
      </rPr>
      <t>(jf. salgsopstilling)</t>
    </r>
  </si>
  <si>
    <t>Regnskabs-</t>
  </si>
  <si>
    <t>tal</t>
  </si>
  <si>
    <r>
      <t xml:space="preserve">Fælles forbedringer </t>
    </r>
    <r>
      <rPr>
        <b/>
        <sz val="10"/>
        <color theme="1"/>
        <rFont val="Cambria"/>
        <family val="1"/>
      </rPr>
      <t>1)</t>
    </r>
  </si>
  <si>
    <t>vurdering</t>
  </si>
  <si>
    <t>Valuar-</t>
  </si>
  <si>
    <t>Metode A</t>
  </si>
  <si>
    <t>Metode B</t>
  </si>
  <si>
    <t>Metode C</t>
  </si>
  <si>
    <t>Metode D</t>
  </si>
  <si>
    <r>
      <rPr>
        <b/>
        <sz val="10"/>
        <color theme="1"/>
        <rFont val="Cambria"/>
        <family val="1"/>
      </rPr>
      <t>3)</t>
    </r>
    <r>
      <rPr>
        <sz val="10"/>
        <color theme="1"/>
        <rFont val="Cambria"/>
        <family val="1"/>
      </rPr>
      <t xml:space="preserve"> Ved C opgøres gæld til den nominelle restgæld, ved D til kursværdien af restgælden</t>
    </r>
  </si>
  <si>
    <t>BUDGETVÆRKTØJ FOR BOFÆLLESSKABER OG KOLLEKTIVER</t>
  </si>
  <si>
    <r>
      <rPr>
        <b/>
        <sz val="10"/>
        <color theme="1"/>
        <rFont val="Cambria"/>
        <family val="1"/>
      </rPr>
      <t xml:space="preserve">5) </t>
    </r>
    <r>
      <rPr>
        <sz val="10"/>
        <color theme="1"/>
        <rFont val="Cambria"/>
        <family val="1"/>
      </rPr>
      <t xml:space="preserve">og </t>
    </r>
    <r>
      <rPr>
        <b/>
        <sz val="10"/>
        <color theme="1"/>
        <rFont val="Cambria"/>
        <family val="1"/>
      </rPr>
      <t>6)</t>
    </r>
    <r>
      <rPr>
        <sz val="10"/>
        <color theme="1"/>
        <rFont val="Cambria"/>
        <family val="1"/>
      </rPr>
      <t xml:space="preserve"> Evt. forbedringer og mangler vedr. individuelt areal, der ikke indgår i andelsprisen</t>
    </r>
  </si>
  <si>
    <t>Alle budgetter er konstruerede eksempler og uden ansvar for eventuelle fejl og mangler.</t>
  </si>
  <si>
    <t>Etableringsbudget</t>
  </si>
  <si>
    <t>Beregning af andelspris</t>
  </si>
  <si>
    <r>
      <rPr>
        <b/>
        <sz val="12"/>
        <color theme="1"/>
        <rFont val="Cambria"/>
        <family val="1"/>
      </rPr>
      <t>ETABLERINGSBUDGET</t>
    </r>
    <r>
      <rPr>
        <b/>
        <sz val="10"/>
        <color theme="1"/>
        <rFont val="Cambria"/>
        <family val="1"/>
      </rPr>
      <t xml:space="preserve"> </t>
    </r>
    <r>
      <rPr>
        <sz val="10"/>
        <color theme="1"/>
        <rFont val="Cambria"/>
        <family val="1"/>
      </rPr>
      <t>(foreløbigt - til brug for indledende vurdering og tilbud fra pengeinstitut)</t>
    </r>
  </si>
  <si>
    <r>
      <rPr>
        <b/>
        <sz val="12"/>
        <color theme="1"/>
        <rFont val="Cambria"/>
        <family val="1"/>
      </rPr>
      <t>BEREGNING AF ANDELSPRIS</t>
    </r>
    <r>
      <rPr>
        <b/>
        <sz val="10"/>
        <color theme="1"/>
        <rFont val="Cambria"/>
        <family val="1"/>
      </rPr>
      <t xml:space="preserve"> - </t>
    </r>
    <r>
      <rPr>
        <sz val="10"/>
        <color theme="1"/>
        <rFont val="Cambria"/>
        <family val="1"/>
      </rPr>
      <t>eksempler på forskellige metoder</t>
    </r>
  </si>
  <si>
    <r>
      <rPr>
        <b/>
        <sz val="12"/>
        <color theme="1"/>
        <rFont val="Cambria"/>
        <family val="1"/>
      </rPr>
      <t>VEDLIGEHOLDELSESBUDGET</t>
    </r>
    <r>
      <rPr>
        <sz val="10"/>
        <color theme="1"/>
        <rFont val="Cambria"/>
        <family val="1"/>
      </rPr>
      <t xml:space="preserve"> (vedligeholdelse og fornyelse, ikke forbedringer)</t>
    </r>
  </si>
  <si>
    <t>Vedligeholdelsesbudget</t>
  </si>
  <si>
    <t>Driftsbudget</t>
  </si>
  <si>
    <t>Værktøjet indeholder:</t>
  </si>
  <si>
    <t>Budgetværktøjet refererer til bogen "Fælles Fundament. Økonomi for bofællesskaber og Kollektiver" af Marie Chimwemwe</t>
  </si>
  <si>
    <t xml:space="preserve">                  Degnbol, forlaget BoSammen 2018.            Budgetværktøjet er hentet fra: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</si>
</sst>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u/>
      <sz val="10"/>
      <color theme="10"/>
      <name val="Cambria"/>
      <family val="1"/>
    </font>
    <font>
      <sz val="10"/>
      <color rgb="FF7030A0"/>
      <name val="Cambria"/>
      <family val="1"/>
    </font>
    <font>
      <sz val="10"/>
      <color rgb="FFFF0000"/>
      <name val="Cambria"/>
      <family val="1"/>
    </font>
    <font>
      <b/>
      <sz val="10"/>
      <color rgb="FFFF0000"/>
      <name val="Cambria"/>
      <family val="1"/>
    </font>
    <font>
      <sz val="10"/>
      <color theme="1"/>
      <name val="Calibri"/>
      <family val="2"/>
      <scheme val="minor"/>
    </font>
    <font>
      <b/>
      <sz val="10"/>
      <color rgb="FF7030A0"/>
      <name val="Cambria"/>
      <family val="1"/>
    </font>
    <font>
      <b/>
      <u/>
      <sz val="10"/>
      <color theme="1"/>
      <name val="Cambria"/>
      <family val="1"/>
    </font>
    <font>
      <i/>
      <sz val="10"/>
      <color theme="1"/>
      <name val="Cambria"/>
      <family val="1"/>
    </font>
    <font>
      <b/>
      <sz val="12"/>
      <color theme="1"/>
      <name val="Cambria"/>
      <family val="1"/>
    </font>
    <font>
      <sz val="10"/>
      <name val="Cambria"/>
      <family val="1"/>
    </font>
    <font>
      <u/>
      <sz val="10"/>
      <color theme="4" tint="-0.249977111117893"/>
      <name val="Cambria"/>
      <family val="1"/>
    </font>
    <font>
      <b/>
      <u/>
      <sz val="18"/>
      <color theme="1"/>
      <name val="Cambria"/>
      <family val="1"/>
    </font>
    <font>
      <u/>
      <sz val="10"/>
      <color theme="1"/>
      <name val="Cambria"/>
      <family val="1"/>
    </font>
    <font>
      <b/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3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3" fontId="0" fillId="0" borderId="7" xfId="0" applyNumberFormat="1" applyBorder="1"/>
    <xf numFmtId="0" fontId="0" fillId="0" borderId="7" xfId="0" applyBorder="1"/>
    <xf numFmtId="3" fontId="3" fillId="0" borderId="0" xfId="0" applyNumberFormat="1" applyFont="1" applyBorder="1"/>
    <xf numFmtId="0" fontId="2" fillId="0" borderId="0" xfId="0" applyFont="1" applyFill="1" applyBorder="1"/>
    <xf numFmtId="164" fontId="4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/>
    <xf numFmtId="0" fontId="6" fillId="0" borderId="0" xfId="0" applyFont="1"/>
    <xf numFmtId="3" fontId="7" fillId="0" borderId="0" xfId="0" applyNumberFormat="1" applyFont="1" applyBorder="1"/>
    <xf numFmtId="0" fontId="9" fillId="0" borderId="2" xfId="0" applyFont="1" applyBorder="1"/>
    <xf numFmtId="0" fontId="8" fillId="0" borderId="0" xfId="0" applyFont="1"/>
    <xf numFmtId="0" fontId="9" fillId="0" borderId="0" xfId="0" applyFont="1"/>
    <xf numFmtId="0" fontId="8" fillId="0" borderId="0" xfId="0" applyFont="1" applyBorder="1"/>
    <xf numFmtId="164" fontId="9" fillId="0" borderId="0" xfId="0" applyNumberFormat="1" applyFont="1" applyBorder="1"/>
    <xf numFmtId="165" fontId="9" fillId="0" borderId="0" xfId="1" applyNumberFormat="1" applyFont="1" applyBorder="1"/>
    <xf numFmtId="1" fontId="10" fillId="0" borderId="0" xfId="2" applyNumberFormat="1" applyFont="1" applyBorder="1"/>
    <xf numFmtId="1" fontId="9" fillId="0" borderId="0" xfId="0" applyNumberFormat="1" applyFont="1" applyBorder="1"/>
    <xf numFmtId="0" fontId="11" fillId="0" borderId="0" xfId="0" applyFont="1" applyBorder="1"/>
    <xf numFmtId="0" fontId="12" fillId="0" borderId="0" xfId="0" applyFont="1" applyFill="1" applyBorder="1"/>
    <xf numFmtId="0" fontId="8" fillId="0" borderId="2" xfId="0" applyFont="1" applyBorder="1"/>
    <xf numFmtId="0" fontId="8" fillId="0" borderId="1" xfId="0" applyFont="1" applyBorder="1"/>
    <xf numFmtId="0" fontId="9" fillId="0" borderId="1" xfId="0" applyFont="1" applyBorder="1"/>
    <xf numFmtId="0" fontId="9" fillId="0" borderId="12" xfId="0" applyFont="1" applyBorder="1"/>
    <xf numFmtId="3" fontId="11" fillId="0" borderId="1" xfId="0" applyNumberFormat="1" applyFont="1" applyBorder="1"/>
    <xf numFmtId="0" fontId="8" fillId="0" borderId="4" xfId="0" applyFont="1" applyBorder="1"/>
    <xf numFmtId="0" fontId="11" fillId="0" borderId="1" xfId="0" applyFont="1" applyBorder="1" applyAlignment="1">
      <alignment horizontal="right"/>
    </xf>
    <xf numFmtId="3" fontId="9" fillId="0" borderId="6" xfId="0" applyNumberFormat="1" applyFont="1" applyBorder="1"/>
    <xf numFmtId="0" fontId="9" fillId="0" borderId="6" xfId="0" applyFont="1" applyBorder="1"/>
    <xf numFmtId="3" fontId="11" fillId="0" borderId="7" xfId="0" applyNumberFormat="1" applyFont="1" applyBorder="1"/>
    <xf numFmtId="3" fontId="12" fillId="0" borderId="7" xfId="0" applyNumberFormat="1" applyFont="1" applyBorder="1"/>
    <xf numFmtId="3" fontId="9" fillId="0" borderId="4" xfId="0" applyNumberFormat="1" applyFont="1" applyBorder="1"/>
    <xf numFmtId="0" fontId="9" fillId="0" borderId="4" xfId="0" applyFont="1" applyBorder="1"/>
    <xf numFmtId="3" fontId="12" fillId="0" borderId="4" xfId="0" applyNumberFormat="1" applyFont="1" applyBorder="1"/>
    <xf numFmtId="0" fontId="9" fillId="0" borderId="3" xfId="0" quotePrefix="1" applyFont="1" applyBorder="1"/>
    <xf numFmtId="0" fontId="9" fillId="0" borderId="3" xfId="0" applyFont="1" applyBorder="1"/>
    <xf numFmtId="3" fontId="9" fillId="0" borderId="5" xfId="0" applyNumberFormat="1" applyFont="1" applyBorder="1"/>
    <xf numFmtId="0" fontId="9" fillId="0" borderId="5" xfId="0" applyFont="1" applyBorder="1"/>
    <xf numFmtId="3" fontId="11" fillId="0" borderId="5" xfId="0" applyNumberFormat="1" applyFont="1" applyBorder="1"/>
    <xf numFmtId="3" fontId="12" fillId="0" borderId="5" xfId="0" applyNumberFormat="1" applyFont="1" applyBorder="1"/>
    <xf numFmtId="0" fontId="9" fillId="0" borderId="1" xfId="0" quotePrefix="1" applyFont="1" applyBorder="1"/>
    <xf numFmtId="3" fontId="13" fillId="0" borderId="4" xfId="0" applyNumberFormat="1" applyFont="1" applyBorder="1"/>
    <xf numFmtId="3" fontId="11" fillId="0" borderId="8" xfId="0" applyNumberFormat="1" applyFont="1" applyBorder="1"/>
    <xf numFmtId="3" fontId="9" fillId="0" borderId="11" xfId="0" applyNumberFormat="1" applyFont="1" applyBorder="1"/>
    <xf numFmtId="3" fontId="9" fillId="0" borderId="0" xfId="0" applyNumberFormat="1" applyFont="1"/>
    <xf numFmtId="9" fontId="9" fillId="0" borderId="0" xfId="0" applyNumberFormat="1" applyFont="1"/>
    <xf numFmtId="3" fontId="11" fillId="0" borderId="11" xfId="0" applyNumberFormat="1" applyFont="1" applyBorder="1"/>
    <xf numFmtId="10" fontId="9" fillId="0" borderId="0" xfId="0" applyNumberFormat="1" applyFont="1"/>
    <xf numFmtId="3" fontId="12" fillId="0" borderId="8" xfId="0" applyNumberFormat="1" applyFont="1" applyBorder="1"/>
    <xf numFmtId="3" fontId="13" fillId="0" borderId="8" xfId="0" applyNumberFormat="1" applyFont="1" applyBorder="1"/>
    <xf numFmtId="0" fontId="9" fillId="0" borderId="0" xfId="0" applyFont="1" applyBorder="1"/>
    <xf numFmtId="3" fontId="12" fillId="0" borderId="0" xfId="0" applyNumberFormat="1" applyFont="1" applyBorder="1"/>
    <xf numFmtId="0" fontId="8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9" fillId="0" borderId="10" xfId="0" applyFont="1" applyBorder="1"/>
    <xf numFmtId="0" fontId="9" fillId="0" borderId="6" xfId="0" applyFont="1" applyFill="1" applyBorder="1" applyAlignment="1">
      <alignment horizontal="center"/>
    </xf>
    <xf numFmtId="0" fontId="9" fillId="0" borderId="6" xfId="0" quotePrefix="1" applyFont="1" applyFill="1" applyBorder="1" applyAlignment="1">
      <alignment horizontal="center"/>
    </xf>
    <xf numFmtId="3" fontId="9" fillId="0" borderId="7" xfId="0" applyNumberFormat="1" applyFont="1" applyBorder="1"/>
    <xf numFmtId="3" fontId="9" fillId="0" borderId="10" xfId="0" applyNumberFormat="1" applyFont="1" applyBorder="1"/>
    <xf numFmtId="3" fontId="9" fillId="0" borderId="1" xfId="0" applyNumberFormat="1" applyFont="1" applyBorder="1"/>
    <xf numFmtId="3" fontId="8" fillId="0" borderId="4" xfId="0" applyNumberFormat="1" applyFont="1" applyBorder="1"/>
    <xf numFmtId="165" fontId="8" fillId="0" borderId="1" xfId="0" applyNumberFormat="1" applyFont="1" applyBorder="1"/>
    <xf numFmtId="3" fontId="9" fillId="0" borderId="0" xfId="0" applyNumberFormat="1" applyFont="1" applyBorder="1"/>
    <xf numFmtId="3" fontId="8" fillId="0" borderId="0" xfId="0" applyNumberFormat="1" applyFont="1" applyBorder="1"/>
    <xf numFmtId="0" fontId="14" fillId="0" borderId="0" xfId="0" applyFont="1"/>
    <xf numFmtId="0" fontId="10" fillId="0" borderId="0" xfId="2" applyFont="1"/>
    <xf numFmtId="0" fontId="8" fillId="0" borderId="3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2" fillId="0" borderId="1" xfId="0" applyNumberFormat="1" applyFont="1" applyBorder="1"/>
    <xf numFmtId="164" fontId="11" fillId="0" borderId="1" xfId="0" applyNumberFormat="1" applyFont="1" applyBorder="1"/>
    <xf numFmtId="165" fontId="12" fillId="0" borderId="1" xfId="1" applyNumberFormat="1" applyFont="1" applyBorder="1"/>
    <xf numFmtId="1" fontId="9" fillId="0" borderId="1" xfId="0" applyNumberFormat="1" applyFont="1" applyBorder="1"/>
    <xf numFmtId="164" fontId="11" fillId="0" borderId="3" xfId="0" applyNumberFormat="1" applyFont="1" applyBorder="1"/>
    <xf numFmtId="164" fontId="11" fillId="0" borderId="0" xfId="0" applyNumberFormat="1" applyFont="1" applyBorder="1"/>
    <xf numFmtId="164" fontId="12" fillId="0" borderId="3" xfId="0" applyNumberFormat="1" applyFont="1" applyBorder="1"/>
    <xf numFmtId="165" fontId="12" fillId="0" borderId="3" xfId="1" applyNumberFormat="1" applyFont="1" applyBorder="1"/>
    <xf numFmtId="1" fontId="11" fillId="0" borderId="3" xfId="0" applyNumberFormat="1" applyFont="1" applyBorder="1"/>
    <xf numFmtId="164" fontId="12" fillId="0" borderId="0" xfId="0" applyNumberFormat="1" applyFont="1" applyBorder="1"/>
    <xf numFmtId="165" fontId="12" fillId="0" borderId="0" xfId="1" applyNumberFormat="1" applyFont="1" applyBorder="1"/>
    <xf numFmtId="1" fontId="11" fillId="0" borderId="0" xfId="0" applyNumberFormat="1" applyFont="1" applyBorder="1"/>
    <xf numFmtId="164" fontId="11" fillId="0" borderId="2" xfId="0" applyNumberFormat="1" applyFont="1" applyBorder="1"/>
    <xf numFmtId="164" fontId="12" fillId="0" borderId="2" xfId="0" applyNumberFormat="1" applyFont="1" applyBorder="1"/>
    <xf numFmtId="165" fontId="12" fillId="0" borderId="2" xfId="1" applyNumberFormat="1" applyFont="1" applyBorder="1"/>
    <xf numFmtId="1" fontId="11" fillId="0" borderId="2" xfId="0" applyNumberFormat="1" applyFont="1" applyBorder="1"/>
    <xf numFmtId="0" fontId="15" fillId="0" borderId="1" xfId="0" applyFont="1" applyBorder="1"/>
    <xf numFmtId="3" fontId="13" fillId="0" borderId="1" xfId="0" applyNumberFormat="1" applyFont="1" applyBorder="1"/>
    <xf numFmtId="3" fontId="12" fillId="0" borderId="0" xfId="0" applyNumberFormat="1" applyFont="1"/>
    <xf numFmtId="3" fontId="11" fillId="0" borderId="0" xfId="0" applyNumberFormat="1" applyFont="1"/>
    <xf numFmtId="0" fontId="8" fillId="0" borderId="1" xfId="0" quotePrefix="1" applyFont="1" applyBorder="1"/>
    <xf numFmtId="0" fontId="9" fillId="0" borderId="0" xfId="0" quotePrefix="1" applyFont="1"/>
    <xf numFmtId="3" fontId="11" fillId="0" borderId="3" xfId="0" applyNumberFormat="1" applyFont="1" applyBorder="1"/>
    <xf numFmtId="3" fontId="12" fillId="0" borderId="3" xfId="0" applyNumberFormat="1" applyFont="1" applyBorder="1"/>
    <xf numFmtId="3" fontId="11" fillId="0" borderId="0" xfId="0" applyNumberFormat="1" applyFont="1" applyBorder="1"/>
    <xf numFmtId="3" fontId="11" fillId="0" borderId="2" xfId="0" applyNumberFormat="1" applyFont="1" applyBorder="1"/>
    <xf numFmtId="3" fontId="12" fillId="0" borderId="2" xfId="0" applyNumberFormat="1" applyFont="1" applyBorder="1"/>
    <xf numFmtId="0" fontId="8" fillId="0" borderId="0" xfId="0" applyFont="1" applyFill="1" applyBorder="1"/>
    <xf numFmtId="3" fontId="8" fillId="0" borderId="1" xfId="0" applyNumberFormat="1" applyFont="1" applyBorder="1"/>
    <xf numFmtId="3" fontId="13" fillId="0" borderId="0" xfId="0" applyNumberFormat="1" applyFont="1" applyBorder="1"/>
    <xf numFmtId="1" fontId="12" fillId="0" borderId="0" xfId="0" applyNumberFormat="1" applyFont="1"/>
    <xf numFmtId="3" fontId="12" fillId="0" borderId="1" xfId="0" applyNumberFormat="1" applyFont="1" applyBorder="1"/>
    <xf numFmtId="0" fontId="15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1" fillId="0" borderId="7" xfId="0" applyFont="1" applyBorder="1"/>
    <xf numFmtId="164" fontId="11" fillId="0" borderId="7" xfId="0" applyNumberFormat="1" applyFont="1" applyBorder="1"/>
    <xf numFmtId="164" fontId="11" fillId="0" borderId="7" xfId="0" applyNumberFormat="1" applyFont="1" applyBorder="1" applyAlignment="1">
      <alignment horizontal="center"/>
    </xf>
    <xf numFmtId="0" fontId="9" fillId="0" borderId="0" xfId="0" applyFont="1" applyFill="1" applyBorder="1"/>
    <xf numFmtId="3" fontId="8" fillId="0" borderId="0" xfId="0" applyNumberFormat="1" applyFont="1" applyFill="1" applyBorder="1"/>
    <xf numFmtId="0" fontId="8" fillId="0" borderId="9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3" fontId="8" fillId="0" borderId="8" xfId="0" applyNumberFormat="1" applyFont="1" applyBorder="1"/>
    <xf numFmtId="0" fontId="8" fillId="0" borderId="9" xfId="0" applyFont="1" applyBorder="1"/>
    <xf numFmtId="3" fontId="14" fillId="0" borderId="0" xfId="0" applyNumberFormat="1" applyFont="1"/>
    <xf numFmtId="3" fontId="11" fillId="0" borderId="0" xfId="0" applyNumberFormat="1" applyFont="1" applyFill="1" applyBorder="1"/>
    <xf numFmtId="0" fontId="8" fillId="0" borderId="11" xfId="0" applyFont="1" applyBorder="1"/>
    <xf numFmtId="0" fontId="17" fillId="0" borderId="0" xfId="0" applyFont="1"/>
    <xf numFmtId="0" fontId="17" fillId="0" borderId="0" xfId="0" applyFont="1" applyBorder="1"/>
    <xf numFmtId="0" fontId="18" fillId="0" borderId="0" xfId="0" applyFont="1" applyBorder="1"/>
    <xf numFmtId="0" fontId="9" fillId="0" borderId="0" xfId="0" applyFont="1" applyAlignment="1">
      <alignment horizontal="center"/>
    </xf>
    <xf numFmtId="0" fontId="5" fillId="0" borderId="0" xfId="2"/>
    <xf numFmtId="0" fontId="19" fillId="0" borderId="0" xfId="0" applyFont="1" applyFill="1" applyBorder="1"/>
    <xf numFmtId="164" fontId="20" fillId="0" borderId="0" xfId="2" applyNumberFormat="1" applyFont="1" applyBorder="1"/>
    <xf numFmtId="0" fontId="20" fillId="0" borderId="0" xfId="2" applyFont="1"/>
    <xf numFmtId="0" fontId="21" fillId="0" borderId="0" xfId="0" applyFont="1" applyBorder="1" applyAlignment="1">
      <alignment horizontal="left"/>
    </xf>
    <xf numFmtId="0" fontId="22" fillId="0" borderId="0" xfId="0" applyFont="1" applyBorder="1"/>
    <xf numFmtId="0" fontId="23" fillId="0" borderId="0" xfId="0" applyFont="1" applyBorder="1"/>
    <xf numFmtId="0" fontId="24" fillId="0" borderId="0" xfId="0" applyFont="1" applyBorder="1"/>
  </cellXfs>
  <cellStyles count="3">
    <cellStyle name="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st.dk/da/Statistik/emner/priser-og-forbrug/forbrugerpriser/forbrugerprisindeks" TargetMode="External"/><Relationship Id="rId2" Type="http://schemas.openxmlformats.org/officeDocument/2006/relationships/hyperlink" Target="http://www.dst.dk/da/Statistik/emner/priser-og-forbrug/forbrugerpriser/forbrugerprisindeks" TargetMode="External"/><Relationship Id="rId1" Type="http://schemas.openxmlformats.org/officeDocument/2006/relationships/hyperlink" Target="http://www.bosammen.nu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4"/>
  <sheetViews>
    <sheetView tabSelected="1" zoomScaleNormal="100" workbookViewId="0">
      <selection activeCell="A5" sqref="A5"/>
    </sheetView>
  </sheetViews>
  <sheetFormatPr defaultColWidth="10.7265625" defaultRowHeight="14.5" x14ac:dyDescent="0.35"/>
  <cols>
    <col min="1" max="8" width="10.26953125" customWidth="1"/>
    <col min="9" max="9" width="4.453125" customWidth="1"/>
    <col min="11" max="11" width="9.7265625" customWidth="1"/>
    <col min="12" max="12" width="7.90625" customWidth="1"/>
    <col min="13" max="13" width="6.6328125" customWidth="1"/>
    <col min="14" max="14" width="7.7265625" customWidth="1"/>
    <col min="15" max="15" width="6.81640625" customWidth="1"/>
    <col min="16" max="16" width="6.6328125" customWidth="1"/>
    <col min="17" max="17" width="7.26953125" customWidth="1"/>
  </cols>
  <sheetData>
    <row r="1" spans="1:12" ht="22.5" x14ac:dyDescent="0.45">
      <c r="A1" s="129" t="s">
        <v>155</v>
      </c>
      <c r="B1" s="130"/>
      <c r="C1" s="130"/>
      <c r="D1" s="130"/>
      <c r="E1" s="130"/>
      <c r="F1" s="130"/>
      <c r="G1" s="130"/>
      <c r="H1" s="130"/>
      <c r="I1" s="131"/>
      <c r="J1" s="132"/>
    </row>
    <row r="2" spans="1:12" x14ac:dyDescent="0.35">
      <c r="A2" s="121" t="s">
        <v>157</v>
      </c>
      <c r="B2" s="14"/>
      <c r="C2" s="14"/>
      <c r="D2" s="14"/>
      <c r="E2" s="14"/>
      <c r="F2" s="14"/>
      <c r="G2" s="14"/>
      <c r="J2" s="14"/>
    </row>
    <row r="3" spans="1:12" x14ac:dyDescent="0.35">
      <c r="A3" s="121" t="s">
        <v>166</v>
      </c>
      <c r="B3" s="14"/>
      <c r="C3" s="14"/>
      <c r="D3" s="14"/>
      <c r="E3" s="14"/>
      <c r="F3" s="14"/>
      <c r="G3" s="14"/>
      <c r="J3" s="14"/>
    </row>
    <row r="4" spans="1:12" x14ac:dyDescent="0.35">
      <c r="A4" s="121" t="s">
        <v>167</v>
      </c>
      <c r="B4" s="14"/>
      <c r="C4" s="14"/>
      <c r="D4" s="14"/>
      <c r="E4" s="14"/>
      <c r="G4" s="18" t="s">
        <v>73</v>
      </c>
      <c r="J4" s="14"/>
    </row>
    <row r="5" spans="1:12" ht="7.5" customHeight="1" x14ac:dyDescent="0.35">
      <c r="A5" s="122"/>
      <c r="B5" s="16"/>
      <c r="C5" s="16"/>
      <c r="G5" s="19"/>
    </row>
    <row r="6" spans="1:12" x14ac:dyDescent="0.35">
      <c r="A6" s="20" t="s">
        <v>70</v>
      </c>
      <c r="B6" s="16" t="s">
        <v>108</v>
      </c>
      <c r="C6" s="16"/>
      <c r="D6" s="16"/>
      <c r="E6" s="17"/>
      <c r="F6" s="19"/>
      <c r="G6" s="19"/>
    </row>
    <row r="7" spans="1:12" x14ac:dyDescent="0.35">
      <c r="A7" s="21" t="s">
        <v>69</v>
      </c>
      <c r="B7" s="16" t="s">
        <v>71</v>
      </c>
      <c r="C7" s="16"/>
      <c r="D7" s="16"/>
      <c r="E7" s="17"/>
      <c r="F7" s="19"/>
      <c r="G7" s="19"/>
      <c r="H7" s="16"/>
    </row>
    <row r="8" spans="1:12" ht="8" customHeight="1" x14ac:dyDescent="0.35">
      <c r="A8" s="21"/>
      <c r="B8" s="16"/>
      <c r="C8" s="16"/>
      <c r="D8" s="16"/>
      <c r="E8" s="17"/>
      <c r="F8" s="19"/>
      <c r="G8" s="19"/>
      <c r="H8" s="16"/>
    </row>
    <row r="9" spans="1:12" x14ac:dyDescent="0.35">
      <c r="A9" s="126" t="s">
        <v>165</v>
      </c>
      <c r="B9" s="16"/>
      <c r="C9" s="127" t="s">
        <v>158</v>
      </c>
      <c r="D9" s="16"/>
      <c r="E9" s="17"/>
      <c r="F9" s="19"/>
      <c r="G9" s="19"/>
      <c r="H9" s="16"/>
      <c r="J9" s="125"/>
    </row>
    <row r="10" spans="1:12" x14ac:dyDescent="0.35">
      <c r="A10" s="21"/>
      <c r="B10" s="16"/>
      <c r="C10" s="127" t="s">
        <v>159</v>
      </c>
      <c r="D10" s="16"/>
      <c r="E10" s="17"/>
      <c r="F10" s="19"/>
      <c r="G10" s="19"/>
      <c r="H10" s="16"/>
      <c r="J10" s="125"/>
    </row>
    <row r="11" spans="1:12" x14ac:dyDescent="0.35">
      <c r="A11" s="21"/>
      <c r="B11" s="16"/>
      <c r="C11" s="128" t="s">
        <v>164</v>
      </c>
      <c r="D11" s="16"/>
      <c r="E11" s="17"/>
      <c r="F11" s="19"/>
      <c r="G11" s="19"/>
      <c r="H11" s="16"/>
      <c r="J11" s="125"/>
    </row>
    <row r="12" spans="1:12" x14ac:dyDescent="0.35">
      <c r="A12" s="21"/>
      <c r="B12" s="16"/>
      <c r="C12" s="128" t="s">
        <v>163</v>
      </c>
      <c r="D12" s="16"/>
      <c r="E12" s="17"/>
      <c r="F12" s="19"/>
      <c r="G12" s="19"/>
      <c r="H12" s="16"/>
      <c r="J12" s="125"/>
    </row>
    <row r="13" spans="1:12" ht="9.5" customHeight="1" x14ac:dyDescent="0.35">
      <c r="A13" s="21"/>
      <c r="B13" s="16"/>
      <c r="C13" s="16"/>
      <c r="D13" s="16"/>
      <c r="E13" s="17"/>
      <c r="F13" s="19"/>
      <c r="G13" s="19"/>
      <c r="H13" s="16"/>
    </row>
    <row r="14" spans="1:12" ht="15.5" x14ac:dyDescent="0.35">
      <c r="A14" s="22" t="s">
        <v>160</v>
      </c>
      <c r="B14" s="12"/>
      <c r="C14" s="12"/>
      <c r="D14" s="12"/>
      <c r="E14" s="12"/>
      <c r="F14" s="12"/>
      <c r="G14" s="12"/>
      <c r="H14" s="12"/>
    </row>
    <row r="15" spans="1:12" x14ac:dyDescent="0.35">
      <c r="A15" s="23" t="s">
        <v>43</v>
      </c>
      <c r="B15" s="24"/>
      <c r="C15" s="25"/>
      <c r="D15" s="26">
        <v>5000000</v>
      </c>
      <c r="E15" s="27" t="s">
        <v>100</v>
      </c>
      <c r="F15" s="24"/>
      <c r="G15" s="25"/>
      <c r="H15" s="28">
        <v>6</v>
      </c>
      <c r="I15" s="5"/>
    </row>
    <row r="16" spans="1:12" x14ac:dyDescent="0.35">
      <c r="A16" s="12" t="s">
        <v>143</v>
      </c>
      <c r="B16" s="12"/>
      <c r="C16" s="12"/>
      <c r="D16" s="29" t="s">
        <v>46</v>
      </c>
      <c r="E16" s="30" t="s">
        <v>98</v>
      </c>
      <c r="F16" s="30" t="s">
        <v>33</v>
      </c>
      <c r="G16" s="30" t="s">
        <v>34</v>
      </c>
      <c r="H16" s="30" t="s">
        <v>99</v>
      </c>
      <c r="I16" s="5"/>
      <c r="J16" s="111"/>
      <c r="K16" s="111"/>
      <c r="L16" s="111"/>
    </row>
    <row r="17" spans="1:12" x14ac:dyDescent="0.35">
      <c r="A17" s="14" t="s">
        <v>106</v>
      </c>
      <c r="B17" s="14"/>
      <c r="C17" s="14"/>
      <c r="D17" s="31">
        <v>4000000</v>
      </c>
      <c r="E17" s="31">
        <v>4020000</v>
      </c>
      <c r="F17" s="31">
        <v>16900</v>
      </c>
      <c r="G17" s="31">
        <v>14600</v>
      </c>
      <c r="H17" s="32">
        <f>+F17-G17+H67</f>
        <v>2300</v>
      </c>
      <c r="I17" s="4"/>
      <c r="J17" s="119"/>
      <c r="K17" s="119"/>
      <c r="L17" s="119"/>
    </row>
    <row r="18" spans="1:12" x14ac:dyDescent="0.35">
      <c r="A18" s="14" t="s">
        <v>107</v>
      </c>
      <c r="B18" s="14"/>
      <c r="C18" s="14"/>
      <c r="D18" s="31">
        <v>750000</v>
      </c>
      <c r="E18" s="31">
        <v>800000</v>
      </c>
      <c r="F18" s="31">
        <v>6000</v>
      </c>
      <c r="G18" s="31">
        <v>4880</v>
      </c>
      <c r="H18" s="32">
        <f>+F18-G18+H69</f>
        <v>1120</v>
      </c>
      <c r="I18" s="4"/>
      <c r="J18" s="119"/>
      <c r="K18" s="3"/>
      <c r="L18" s="2"/>
    </row>
    <row r="19" spans="1:12" x14ac:dyDescent="0.35">
      <c r="A19" s="24" t="s">
        <v>47</v>
      </c>
      <c r="B19" s="24"/>
      <c r="C19" s="24"/>
      <c r="D19" s="33"/>
      <c r="E19" s="34"/>
      <c r="F19" s="35">
        <f>+SUM(F17:F18)</f>
        <v>22900</v>
      </c>
      <c r="G19" s="35">
        <f>+SUM(G17:G18)</f>
        <v>19480</v>
      </c>
      <c r="H19" s="35">
        <f>+F19-G19+H71</f>
        <v>3420</v>
      </c>
      <c r="I19" s="5"/>
      <c r="J19" s="3"/>
      <c r="K19" s="3"/>
      <c r="L19" s="3"/>
    </row>
    <row r="20" spans="1:12" x14ac:dyDescent="0.35">
      <c r="A20" s="36" t="s">
        <v>144</v>
      </c>
      <c r="B20" s="37"/>
      <c r="C20" s="37"/>
      <c r="D20" s="38"/>
      <c r="E20" s="39"/>
      <c r="F20" s="40">
        <f>+D68+E76</f>
        <v>6683.333333333333</v>
      </c>
      <c r="G20" s="41">
        <f>+F20</f>
        <v>6683.333333333333</v>
      </c>
      <c r="H20" s="39"/>
      <c r="I20" s="5"/>
    </row>
    <row r="21" spans="1:12" x14ac:dyDescent="0.35">
      <c r="A21" s="42" t="s">
        <v>114</v>
      </c>
      <c r="B21" s="24"/>
      <c r="C21" s="24"/>
      <c r="D21" s="33"/>
      <c r="E21" s="34"/>
      <c r="F21" s="35">
        <f>+SUM(F19:F20)</f>
        <v>29583.333333333332</v>
      </c>
      <c r="G21" s="35">
        <f>+SUM(G19:G20)</f>
        <v>26163.333333333332</v>
      </c>
      <c r="H21" s="33"/>
      <c r="I21" s="5"/>
    </row>
    <row r="22" spans="1:12" x14ac:dyDescent="0.35">
      <c r="A22" s="24" t="s">
        <v>44</v>
      </c>
      <c r="B22" s="24"/>
      <c r="C22" s="24"/>
      <c r="D22" s="33"/>
      <c r="E22" s="34"/>
      <c r="F22" s="43">
        <f>+F21/+$H$15</f>
        <v>4930.5555555555557</v>
      </c>
      <c r="G22" s="43">
        <f>+G21/+$H$15</f>
        <v>4360.5555555555557</v>
      </c>
      <c r="H22" s="33"/>
      <c r="I22" s="5"/>
    </row>
    <row r="23" spans="1:12" x14ac:dyDescent="0.35">
      <c r="A23" s="24" t="s">
        <v>115</v>
      </c>
      <c r="B23" s="24"/>
      <c r="C23" s="24"/>
      <c r="D23" s="44">
        <v>250000</v>
      </c>
      <c r="E23" s="14"/>
      <c r="F23" s="14"/>
      <c r="G23" s="14"/>
      <c r="H23" s="14"/>
    </row>
    <row r="24" spans="1:12" x14ac:dyDescent="0.35">
      <c r="A24" s="14" t="s">
        <v>133</v>
      </c>
      <c r="B24" s="14"/>
      <c r="C24" s="14"/>
      <c r="D24" s="45"/>
      <c r="E24" s="46"/>
      <c r="F24" s="46"/>
      <c r="G24" s="47"/>
      <c r="H24" s="47"/>
    </row>
    <row r="25" spans="1:12" x14ac:dyDescent="0.35">
      <c r="A25" s="14" t="s">
        <v>60</v>
      </c>
      <c r="B25" s="14"/>
      <c r="C25" s="14"/>
      <c r="D25" s="48">
        <v>15000</v>
      </c>
      <c r="E25" s="46"/>
      <c r="F25" s="46"/>
      <c r="G25" s="14"/>
      <c r="H25" s="14"/>
    </row>
    <row r="26" spans="1:12" x14ac:dyDescent="0.35">
      <c r="A26" s="14" t="s">
        <v>61</v>
      </c>
      <c r="B26" s="14"/>
      <c r="C26" s="14"/>
      <c r="D26" s="48">
        <f>1660+D15/100*0.6</f>
        <v>31660</v>
      </c>
      <c r="E26" s="46"/>
      <c r="F26" s="46"/>
      <c r="G26" s="14"/>
      <c r="H26" s="14"/>
    </row>
    <row r="27" spans="1:12" x14ac:dyDescent="0.35">
      <c r="A27" s="14" t="s">
        <v>59</v>
      </c>
      <c r="B27" s="14"/>
      <c r="C27" s="14"/>
      <c r="D27" s="48">
        <v>3500</v>
      </c>
      <c r="E27" s="46"/>
      <c r="F27" s="46"/>
      <c r="G27" s="14"/>
      <c r="H27" s="49"/>
    </row>
    <row r="28" spans="1:12" x14ac:dyDescent="0.35">
      <c r="A28" s="14" t="s">
        <v>58</v>
      </c>
      <c r="B28" s="14"/>
      <c r="C28" s="14"/>
      <c r="D28" s="48">
        <v>9840</v>
      </c>
      <c r="E28" s="46"/>
      <c r="F28" s="46"/>
      <c r="G28" s="14"/>
      <c r="H28" s="14"/>
    </row>
    <row r="29" spans="1:12" x14ac:dyDescent="0.35">
      <c r="A29" s="14" t="s">
        <v>57</v>
      </c>
      <c r="B29" s="14"/>
      <c r="C29" s="14"/>
      <c r="D29" s="48">
        <v>24000</v>
      </c>
      <c r="E29" s="46"/>
      <c r="F29" s="46"/>
      <c r="G29" s="14"/>
      <c r="H29" s="14"/>
    </row>
    <row r="30" spans="1:12" x14ac:dyDescent="0.35">
      <c r="A30" s="34" t="s">
        <v>138</v>
      </c>
      <c r="B30" s="24"/>
      <c r="C30" s="24"/>
      <c r="D30" s="44">
        <f>SUM(D25:D29)</f>
        <v>84000</v>
      </c>
      <c r="E30" s="46"/>
      <c r="F30" s="46"/>
      <c r="G30" s="14"/>
      <c r="H30" s="14"/>
    </row>
    <row r="31" spans="1:12" x14ac:dyDescent="0.35">
      <c r="A31" s="42" t="s">
        <v>116</v>
      </c>
      <c r="B31" s="24"/>
      <c r="C31" s="24"/>
      <c r="D31" s="50">
        <f>+D23+D30</f>
        <v>334000</v>
      </c>
      <c r="E31" s="46"/>
      <c r="F31" s="46"/>
      <c r="G31" s="14"/>
      <c r="H31" s="14"/>
    </row>
    <row r="32" spans="1:12" x14ac:dyDescent="0.35">
      <c r="A32" s="24" t="s">
        <v>45</v>
      </c>
      <c r="B32" s="24"/>
      <c r="C32" s="24"/>
      <c r="D32" s="51">
        <f>+D31/$H$15</f>
        <v>55666.666666666664</v>
      </c>
      <c r="E32" s="46"/>
      <c r="F32" s="46"/>
      <c r="G32" s="14"/>
      <c r="H32" s="49"/>
    </row>
    <row r="33" spans="1:10" x14ac:dyDescent="0.35">
      <c r="A33" s="52"/>
      <c r="B33" s="52"/>
      <c r="C33" s="52"/>
      <c r="D33" s="53"/>
      <c r="E33" s="14"/>
      <c r="F33" s="14"/>
      <c r="G33" s="14"/>
      <c r="H33" s="14"/>
    </row>
    <row r="34" spans="1:10" ht="15.5" x14ac:dyDescent="0.35">
      <c r="A34" s="22" t="s">
        <v>161</v>
      </c>
      <c r="B34" s="22"/>
      <c r="C34" s="12"/>
      <c r="D34" s="12"/>
      <c r="E34" s="12"/>
      <c r="F34" s="12"/>
      <c r="G34" s="14"/>
      <c r="H34" s="14"/>
    </row>
    <row r="35" spans="1:10" x14ac:dyDescent="0.35">
      <c r="A35" s="14" t="s">
        <v>141</v>
      </c>
      <c r="B35" s="37"/>
      <c r="C35" s="117" t="s">
        <v>145</v>
      </c>
      <c r="D35" s="54" t="s">
        <v>150</v>
      </c>
      <c r="E35" s="54" t="s">
        <v>151</v>
      </c>
      <c r="F35" s="54" t="s">
        <v>152</v>
      </c>
      <c r="G35" s="113" t="s">
        <v>153</v>
      </c>
      <c r="I35" s="2"/>
      <c r="J35" s="7"/>
    </row>
    <row r="36" spans="1:10" x14ac:dyDescent="0.35">
      <c r="A36" s="14"/>
      <c r="B36" s="52"/>
      <c r="C36" s="120" t="s">
        <v>146</v>
      </c>
      <c r="D36" s="56" t="s">
        <v>93</v>
      </c>
      <c r="E36" s="56" t="s">
        <v>110</v>
      </c>
      <c r="F36" s="56" t="s">
        <v>109</v>
      </c>
      <c r="G36" s="114" t="s">
        <v>149</v>
      </c>
      <c r="I36" s="2"/>
      <c r="J36" s="7"/>
    </row>
    <row r="37" spans="1:10" x14ac:dyDescent="0.35">
      <c r="A37" s="22"/>
      <c r="B37" s="22"/>
      <c r="C37" s="57"/>
      <c r="D37" s="58"/>
      <c r="E37" s="58" t="s">
        <v>111</v>
      </c>
      <c r="F37" s="59" t="s">
        <v>113</v>
      </c>
      <c r="G37" s="115" t="s">
        <v>148</v>
      </c>
      <c r="I37" s="2"/>
    </row>
    <row r="38" spans="1:10" x14ac:dyDescent="0.35">
      <c r="A38" s="13" t="s">
        <v>95</v>
      </c>
      <c r="B38" s="14"/>
      <c r="C38" s="45"/>
      <c r="D38" s="60"/>
      <c r="E38" s="60"/>
      <c r="F38" s="60"/>
      <c r="G38" s="45"/>
      <c r="I38" s="2"/>
    </row>
    <row r="39" spans="1:10" x14ac:dyDescent="0.35">
      <c r="A39" s="14" t="s">
        <v>94</v>
      </c>
      <c r="B39" s="14"/>
      <c r="C39" s="45">
        <v>5000000</v>
      </c>
      <c r="D39" s="60"/>
      <c r="E39" s="60"/>
      <c r="F39" s="60">
        <v>5000000</v>
      </c>
      <c r="G39" s="45"/>
      <c r="I39" s="2"/>
    </row>
    <row r="40" spans="1:10" x14ac:dyDescent="0.35">
      <c r="A40" s="14" t="s">
        <v>136</v>
      </c>
      <c r="B40" s="14"/>
      <c r="C40" s="45">
        <v>4750000</v>
      </c>
      <c r="D40" s="60"/>
      <c r="E40" s="60"/>
      <c r="F40" s="60"/>
      <c r="G40" s="45"/>
      <c r="I40" s="2"/>
      <c r="J40" s="2"/>
    </row>
    <row r="41" spans="1:10" x14ac:dyDescent="0.35">
      <c r="A41" s="14" t="s">
        <v>137</v>
      </c>
      <c r="B41" s="14"/>
      <c r="C41" s="45">
        <v>250000</v>
      </c>
      <c r="D41" s="60">
        <f>+C41</f>
        <v>250000</v>
      </c>
      <c r="E41" s="60">
        <f>+C41</f>
        <v>250000</v>
      </c>
      <c r="F41" s="60"/>
      <c r="G41" s="45"/>
      <c r="I41" s="2"/>
      <c r="J41" s="2"/>
    </row>
    <row r="42" spans="1:10" x14ac:dyDescent="0.35">
      <c r="A42" s="14" t="s">
        <v>103</v>
      </c>
      <c r="B42" s="14"/>
      <c r="C42" s="45">
        <f>+SUM(D25:D29)</f>
        <v>84000</v>
      </c>
      <c r="D42" s="60">
        <f>+C42</f>
        <v>84000</v>
      </c>
      <c r="E42" s="60">
        <f>+D42</f>
        <v>84000</v>
      </c>
      <c r="F42" s="60"/>
      <c r="G42" s="45"/>
      <c r="I42" s="2"/>
      <c r="J42" s="2"/>
    </row>
    <row r="43" spans="1:10" x14ac:dyDescent="0.35">
      <c r="A43" s="14" t="s">
        <v>147</v>
      </c>
      <c r="B43" s="14"/>
      <c r="C43" s="45">
        <v>24000</v>
      </c>
      <c r="D43" s="60">
        <v>24000</v>
      </c>
      <c r="E43" s="60">
        <v>24000</v>
      </c>
      <c r="F43" s="60">
        <v>24000</v>
      </c>
      <c r="G43" s="45"/>
      <c r="I43" s="2"/>
      <c r="J43" s="11"/>
    </row>
    <row r="44" spans="1:10" x14ac:dyDescent="0.35">
      <c r="A44" s="14" t="s">
        <v>117</v>
      </c>
      <c r="B44" s="14"/>
      <c r="C44" s="45"/>
      <c r="D44" s="60"/>
      <c r="E44" s="60">
        <v>2557</v>
      </c>
      <c r="F44" s="60"/>
      <c r="G44" s="45"/>
      <c r="I44" s="2"/>
      <c r="J44" s="2"/>
    </row>
    <row r="45" spans="1:10" x14ac:dyDescent="0.35">
      <c r="A45" s="12" t="s">
        <v>105</v>
      </c>
      <c r="B45" s="12"/>
      <c r="C45" s="61"/>
      <c r="D45" s="29"/>
      <c r="E45" s="29"/>
      <c r="F45" s="29"/>
      <c r="G45" s="61">
        <v>5050000</v>
      </c>
      <c r="I45" s="2"/>
      <c r="J45" s="2"/>
    </row>
    <row r="46" spans="1:10" x14ac:dyDescent="0.35">
      <c r="A46" s="13" t="s">
        <v>96</v>
      </c>
      <c r="B46" s="13"/>
      <c r="C46" s="45"/>
      <c r="D46" s="60"/>
      <c r="E46" s="60"/>
      <c r="F46" s="60"/>
      <c r="G46" s="45"/>
      <c r="I46" s="2"/>
      <c r="J46" s="2"/>
    </row>
    <row r="47" spans="1:10" x14ac:dyDescent="0.35">
      <c r="A47" s="14" t="s">
        <v>104</v>
      </c>
      <c r="B47" s="14"/>
      <c r="C47" s="45">
        <v>-4820000</v>
      </c>
      <c r="D47" s="60"/>
      <c r="E47" s="60"/>
      <c r="F47" s="60"/>
      <c r="G47" s="45"/>
      <c r="I47" s="2"/>
      <c r="J47" s="2"/>
    </row>
    <row r="48" spans="1:10" x14ac:dyDescent="0.35">
      <c r="A48" s="14" t="s">
        <v>118</v>
      </c>
      <c r="B48" s="14"/>
      <c r="C48" s="45">
        <v>-4500000</v>
      </c>
      <c r="D48" s="60"/>
      <c r="E48" s="60"/>
      <c r="F48" s="60">
        <v>-4500000</v>
      </c>
      <c r="G48" s="45">
        <v>-4500000</v>
      </c>
      <c r="I48" s="2"/>
      <c r="J48" s="2"/>
    </row>
    <row r="49" spans="1:17" x14ac:dyDescent="0.35">
      <c r="A49" s="14" t="s">
        <v>119</v>
      </c>
      <c r="B49" s="14"/>
      <c r="C49" s="61">
        <v>-48000</v>
      </c>
      <c r="D49" s="60"/>
      <c r="E49" s="60"/>
      <c r="F49" s="60">
        <v>-48000</v>
      </c>
      <c r="G49" s="45"/>
      <c r="I49" s="2"/>
      <c r="J49" s="2"/>
    </row>
    <row r="50" spans="1:17" x14ac:dyDescent="0.35">
      <c r="A50" s="23" t="s">
        <v>112</v>
      </c>
      <c r="B50" s="23"/>
      <c r="C50" s="62"/>
      <c r="D50" s="63">
        <f>+SUM(D38:D49)</f>
        <v>358000</v>
      </c>
      <c r="E50" s="63">
        <f>+SUM(E38:E49)</f>
        <v>360557</v>
      </c>
      <c r="F50" s="63">
        <f>+SUM(F38:F49)</f>
        <v>476000</v>
      </c>
      <c r="G50" s="116">
        <f>+SUM(G38:G49)</f>
        <v>550000</v>
      </c>
      <c r="I50" s="2"/>
      <c r="J50" s="112"/>
    </row>
    <row r="51" spans="1:17" x14ac:dyDescent="0.35">
      <c r="A51" s="23" t="s">
        <v>1</v>
      </c>
      <c r="B51" s="24"/>
      <c r="C51" s="64">
        <v>0.16600000000000001</v>
      </c>
      <c r="D51" s="63">
        <f>+D50*$C51</f>
        <v>59428</v>
      </c>
      <c r="E51" s="63">
        <f>+E50*$C51</f>
        <v>59852.462</v>
      </c>
      <c r="F51" s="63">
        <f>+F50*$C51</f>
        <v>79016</v>
      </c>
      <c r="G51" s="116">
        <f>+G50*$C51</f>
        <v>91300</v>
      </c>
      <c r="I51" s="2"/>
      <c r="J51" s="2"/>
    </row>
    <row r="52" spans="1:17" x14ac:dyDescent="0.35">
      <c r="A52" s="14" t="s">
        <v>120</v>
      </c>
      <c r="B52" s="14"/>
      <c r="C52" s="46"/>
      <c r="D52" s="60">
        <v>5000</v>
      </c>
      <c r="E52" s="60">
        <v>5000</v>
      </c>
      <c r="F52" s="60">
        <v>5000</v>
      </c>
      <c r="G52" s="45">
        <v>5000</v>
      </c>
      <c r="I52" s="2"/>
      <c r="J52" s="2"/>
    </row>
    <row r="53" spans="1:17" x14ac:dyDescent="0.35">
      <c r="A53" s="14" t="s">
        <v>121</v>
      </c>
      <c r="B53" s="14"/>
      <c r="C53" s="46"/>
      <c r="D53" s="60">
        <v>-500</v>
      </c>
      <c r="E53" s="60">
        <v>-500</v>
      </c>
      <c r="F53" s="60">
        <v>-500</v>
      </c>
      <c r="G53" s="45">
        <v>-500</v>
      </c>
      <c r="I53" s="2"/>
      <c r="J53" s="2"/>
    </row>
    <row r="54" spans="1:17" x14ac:dyDescent="0.35">
      <c r="A54" s="23" t="s">
        <v>90</v>
      </c>
      <c r="B54" s="23"/>
      <c r="C54" s="62"/>
      <c r="D54" s="63">
        <f>+SUM(D51:D53)</f>
        <v>63928</v>
      </c>
      <c r="E54" s="63">
        <f>+SUM(E51:E53)</f>
        <v>64352.462</v>
      </c>
      <c r="F54" s="63">
        <f>+SUM(F51:F53)</f>
        <v>83516</v>
      </c>
      <c r="G54" s="116">
        <f>+SUM(G51:G53)</f>
        <v>95800</v>
      </c>
      <c r="I54" s="2"/>
      <c r="J54" s="2"/>
    </row>
    <row r="55" spans="1:17" x14ac:dyDescent="0.35">
      <c r="A55" s="52" t="s">
        <v>139</v>
      </c>
      <c r="B55" s="15"/>
      <c r="C55" s="65"/>
      <c r="D55" s="65"/>
      <c r="E55" s="66"/>
      <c r="F55" s="66"/>
      <c r="G55" s="66"/>
      <c r="H55" s="66"/>
      <c r="I55" s="2"/>
    </row>
    <row r="56" spans="1:17" x14ac:dyDescent="0.35">
      <c r="A56" s="15" t="s">
        <v>140</v>
      </c>
      <c r="B56" s="15"/>
      <c r="C56" s="65"/>
      <c r="D56" s="65"/>
      <c r="E56" s="66"/>
      <c r="F56" s="66"/>
      <c r="G56" s="66"/>
      <c r="H56" s="66"/>
      <c r="I56" s="2"/>
    </row>
    <row r="57" spans="1:17" x14ac:dyDescent="0.35">
      <c r="A57" s="14" t="s">
        <v>134</v>
      </c>
      <c r="B57" s="14"/>
      <c r="C57" s="46"/>
      <c r="D57" s="46"/>
      <c r="E57" s="14"/>
      <c r="F57" s="67"/>
      <c r="G57" s="68" t="s">
        <v>97</v>
      </c>
      <c r="H57" s="67"/>
      <c r="I57" s="2"/>
    </row>
    <row r="58" spans="1:17" x14ac:dyDescent="0.35">
      <c r="A58" s="14" t="s">
        <v>142</v>
      </c>
      <c r="B58" s="14"/>
      <c r="C58" s="46"/>
      <c r="D58" s="46"/>
      <c r="E58" s="14"/>
      <c r="F58" s="67"/>
      <c r="G58" s="68"/>
      <c r="H58" s="67"/>
      <c r="I58" s="2"/>
    </row>
    <row r="59" spans="1:17" x14ac:dyDescent="0.35">
      <c r="A59" s="14" t="s">
        <v>154</v>
      </c>
      <c r="B59" s="14"/>
      <c r="C59" s="46"/>
      <c r="D59" s="46"/>
      <c r="E59" s="14"/>
      <c r="F59" s="68"/>
      <c r="G59" s="14"/>
      <c r="H59" s="14"/>
      <c r="I59" s="2"/>
    </row>
    <row r="60" spans="1:17" x14ac:dyDescent="0.35">
      <c r="A60" s="13" t="s">
        <v>122</v>
      </c>
      <c r="B60" s="13"/>
      <c r="C60" s="46"/>
      <c r="D60" s="46"/>
      <c r="E60" s="14"/>
      <c r="F60" s="14"/>
      <c r="G60" s="14"/>
      <c r="H60" s="14"/>
      <c r="I60" s="2"/>
    </row>
    <row r="61" spans="1:17" x14ac:dyDescent="0.35">
      <c r="A61" s="14" t="s">
        <v>156</v>
      </c>
      <c r="B61" s="14"/>
      <c r="C61" s="46"/>
      <c r="D61" s="46"/>
      <c r="E61" s="14"/>
      <c r="F61" s="14"/>
      <c r="G61" s="14"/>
      <c r="H61" s="14"/>
      <c r="I61" s="2"/>
    </row>
    <row r="62" spans="1:17" x14ac:dyDescent="0.35">
      <c r="A62" s="14"/>
      <c r="B62" s="14"/>
      <c r="C62" s="46"/>
      <c r="D62" s="46"/>
      <c r="E62" s="14"/>
      <c r="F62" s="14"/>
      <c r="G62" s="14"/>
      <c r="H62" s="14"/>
    </row>
    <row r="63" spans="1:17" ht="15.5" x14ac:dyDescent="0.35">
      <c r="A63" s="123" t="s">
        <v>12</v>
      </c>
      <c r="B63" s="52"/>
      <c r="C63" s="52"/>
      <c r="D63" s="52"/>
      <c r="E63" s="52"/>
      <c r="F63" s="52"/>
      <c r="G63" s="52"/>
      <c r="H63" s="52"/>
    </row>
    <row r="64" spans="1:17" x14ac:dyDescent="0.35">
      <c r="A64" s="88" t="s">
        <v>42</v>
      </c>
      <c r="B64" s="23"/>
      <c r="C64" s="23" t="s">
        <v>39</v>
      </c>
      <c r="D64" s="23" t="s">
        <v>40</v>
      </c>
      <c r="E64" s="70" t="s">
        <v>50</v>
      </c>
      <c r="F64" s="70" t="s">
        <v>51</v>
      </c>
      <c r="G64" s="70" t="s">
        <v>52</v>
      </c>
      <c r="H64" s="70" t="s">
        <v>53</v>
      </c>
      <c r="J64" s="15" t="s">
        <v>48</v>
      </c>
      <c r="K64" s="52"/>
      <c r="L64" s="52"/>
      <c r="M64" s="52"/>
      <c r="N64" s="52"/>
      <c r="O64" s="52"/>
      <c r="P64" s="52"/>
      <c r="Q64" s="52"/>
    </row>
    <row r="65" spans="1:17" x14ac:dyDescent="0.35">
      <c r="A65" s="23" t="s">
        <v>91</v>
      </c>
      <c r="B65" s="24"/>
      <c r="C65" s="89">
        <f>+SUM(C66:C67)</f>
        <v>274800</v>
      </c>
      <c r="D65" s="89">
        <f>+SUM(D66:D67)</f>
        <v>22900</v>
      </c>
      <c r="E65" s="89">
        <f t="shared" ref="E65:H65" si="0">+SUM(E66:E67)</f>
        <v>0</v>
      </c>
      <c r="F65" s="89">
        <f t="shared" si="0"/>
        <v>22900</v>
      </c>
      <c r="G65" s="89">
        <f t="shared" si="0"/>
        <v>0</v>
      </c>
      <c r="H65" s="89">
        <f t="shared" si="0"/>
        <v>0</v>
      </c>
      <c r="I65" s="1"/>
      <c r="J65" s="69" t="s">
        <v>123</v>
      </c>
      <c r="K65" s="37"/>
      <c r="L65" s="37"/>
      <c r="M65" s="37"/>
      <c r="N65" s="37"/>
      <c r="O65" s="37"/>
      <c r="P65" s="37"/>
      <c r="Q65" s="37"/>
    </row>
    <row r="66" spans="1:17" x14ac:dyDescent="0.35">
      <c r="A66" s="14" t="s">
        <v>35</v>
      </c>
      <c r="B66" s="14"/>
      <c r="C66" s="90">
        <f>+D66*12</f>
        <v>202800</v>
      </c>
      <c r="D66" s="90">
        <f>+$F$17</f>
        <v>16900</v>
      </c>
      <c r="E66" s="91"/>
      <c r="F66" s="91">
        <f>+D66</f>
        <v>16900</v>
      </c>
      <c r="G66" s="91"/>
      <c r="H66" s="91"/>
      <c r="I66" s="1"/>
      <c r="J66" s="52" t="s">
        <v>124</v>
      </c>
      <c r="K66" s="52"/>
      <c r="L66" s="52"/>
      <c r="M66" s="52"/>
      <c r="N66" s="52"/>
      <c r="O66" s="52"/>
      <c r="P66" s="52"/>
      <c r="Q66" s="52"/>
    </row>
    <row r="67" spans="1:17" x14ac:dyDescent="0.35">
      <c r="A67" s="14" t="s">
        <v>36</v>
      </c>
      <c r="B67" s="14"/>
      <c r="C67" s="90">
        <f>+D67*12</f>
        <v>72000</v>
      </c>
      <c r="D67" s="90">
        <f>+$F$18</f>
        <v>6000</v>
      </c>
      <c r="E67" s="91"/>
      <c r="F67" s="91">
        <f>+D67</f>
        <v>6000</v>
      </c>
      <c r="G67" s="91"/>
      <c r="H67" s="91"/>
      <c r="I67" s="1"/>
      <c r="J67" s="52" t="s">
        <v>125</v>
      </c>
      <c r="K67" s="52"/>
      <c r="L67" s="52"/>
      <c r="M67" s="52"/>
      <c r="N67" s="52"/>
      <c r="O67" s="52"/>
      <c r="P67" s="52"/>
      <c r="Q67" s="52"/>
    </row>
    <row r="68" spans="1:17" x14ac:dyDescent="0.35">
      <c r="A68" s="92" t="s">
        <v>14</v>
      </c>
      <c r="B68" s="24"/>
      <c r="C68" s="89">
        <f>+SUM(C69:C74)</f>
        <v>80200</v>
      </c>
      <c r="D68" s="89">
        <f>+SUM(D69:D74)</f>
        <v>6683.333333333333</v>
      </c>
      <c r="E68" s="89">
        <f t="shared" ref="E68:H68" si="1">+SUM(E69:E74)</f>
        <v>0</v>
      </c>
      <c r="F68" s="89">
        <f t="shared" si="1"/>
        <v>6250</v>
      </c>
      <c r="G68" s="89">
        <f t="shared" si="1"/>
        <v>100</v>
      </c>
      <c r="H68" s="89">
        <f t="shared" si="1"/>
        <v>333.33333333333331</v>
      </c>
      <c r="I68" s="1"/>
      <c r="J68" s="12" t="s">
        <v>126</v>
      </c>
      <c r="K68" s="12"/>
      <c r="L68" s="12"/>
      <c r="M68" s="12"/>
      <c r="N68" s="12"/>
      <c r="O68" s="12"/>
      <c r="P68" s="12"/>
      <c r="Q68" s="12"/>
    </row>
    <row r="69" spans="1:17" x14ac:dyDescent="0.35">
      <c r="A69" s="14" t="s">
        <v>16</v>
      </c>
      <c r="B69" s="14"/>
      <c r="C69" s="91">
        <v>50000</v>
      </c>
      <c r="D69" s="90">
        <f t="shared" ref="D69:D74" si="2">+C69/12</f>
        <v>4166.666666666667</v>
      </c>
      <c r="E69" s="91"/>
      <c r="F69" s="91">
        <f>+D69</f>
        <v>4166.666666666667</v>
      </c>
      <c r="G69" s="91"/>
      <c r="H69" s="91"/>
      <c r="I69" s="1"/>
      <c r="J69" s="52"/>
      <c r="K69" s="52"/>
      <c r="L69" s="52"/>
      <c r="M69" s="52"/>
      <c r="N69" s="52"/>
      <c r="O69" s="52"/>
      <c r="P69" s="52"/>
      <c r="Q69" s="52"/>
    </row>
    <row r="70" spans="1:17" x14ac:dyDescent="0.35">
      <c r="A70" s="14" t="s">
        <v>17</v>
      </c>
      <c r="B70" s="14"/>
      <c r="C70" s="91">
        <v>15000</v>
      </c>
      <c r="D70" s="90">
        <f t="shared" si="2"/>
        <v>1250</v>
      </c>
      <c r="E70" s="91"/>
      <c r="F70" s="91">
        <f>+D70</f>
        <v>1250</v>
      </c>
      <c r="G70" s="91"/>
      <c r="H70" s="91"/>
      <c r="I70" s="1"/>
      <c r="J70" s="15" t="s">
        <v>49</v>
      </c>
      <c r="K70" s="52"/>
      <c r="L70" s="52"/>
      <c r="M70" s="52"/>
      <c r="N70" s="52"/>
      <c r="O70" s="52"/>
      <c r="P70" s="52"/>
      <c r="Q70" s="52"/>
    </row>
    <row r="71" spans="1:17" x14ac:dyDescent="0.35">
      <c r="A71" s="14" t="s">
        <v>15</v>
      </c>
      <c r="B71" s="14"/>
      <c r="C71" s="91">
        <v>10000</v>
      </c>
      <c r="D71" s="90">
        <f t="shared" si="2"/>
        <v>833.33333333333337</v>
      </c>
      <c r="E71" s="91"/>
      <c r="F71" s="91">
        <f>+D71</f>
        <v>833.33333333333337</v>
      </c>
      <c r="G71" s="91"/>
      <c r="H71" s="91"/>
      <c r="I71" s="1"/>
      <c r="J71" s="23" t="s">
        <v>56</v>
      </c>
      <c r="K71" s="70" t="s">
        <v>50</v>
      </c>
      <c r="L71" s="70"/>
      <c r="M71" s="24"/>
      <c r="N71" s="70" t="s">
        <v>51</v>
      </c>
      <c r="O71" s="70" t="s">
        <v>52</v>
      </c>
      <c r="P71" s="71"/>
      <c r="Q71" s="70" t="s">
        <v>53</v>
      </c>
    </row>
    <row r="72" spans="1:17" x14ac:dyDescent="0.35">
      <c r="A72" s="14" t="s">
        <v>18</v>
      </c>
      <c r="B72" s="14"/>
      <c r="C72" s="91">
        <v>500</v>
      </c>
      <c r="D72" s="90">
        <f t="shared" si="2"/>
        <v>41.666666666666664</v>
      </c>
      <c r="E72" s="91"/>
      <c r="F72" s="91"/>
      <c r="G72" s="91">
        <f>+D72</f>
        <v>41.666666666666664</v>
      </c>
      <c r="H72" s="91"/>
      <c r="I72" s="1"/>
      <c r="J72" s="14"/>
      <c r="K72" s="124" t="s">
        <v>11</v>
      </c>
      <c r="L72" s="124" t="s">
        <v>0</v>
      </c>
      <c r="M72" s="124" t="s">
        <v>1</v>
      </c>
      <c r="N72" s="124" t="s">
        <v>1</v>
      </c>
      <c r="O72" s="124" t="s">
        <v>4</v>
      </c>
      <c r="P72" s="124" t="s">
        <v>4</v>
      </c>
      <c r="Q72" s="124" t="s">
        <v>4</v>
      </c>
    </row>
    <row r="73" spans="1:17" x14ac:dyDescent="0.35">
      <c r="A73" s="14" t="s">
        <v>31</v>
      </c>
      <c r="B73" s="14"/>
      <c r="C73" s="91">
        <v>700</v>
      </c>
      <c r="D73" s="90">
        <f t="shared" si="2"/>
        <v>58.333333333333336</v>
      </c>
      <c r="E73" s="91"/>
      <c r="F73" s="91"/>
      <c r="G73" s="91">
        <f>+D73</f>
        <v>58.333333333333336</v>
      </c>
      <c r="H73" s="91"/>
      <c r="I73" s="1"/>
      <c r="J73" s="14"/>
      <c r="K73" s="124" t="s">
        <v>10</v>
      </c>
      <c r="L73" s="124" t="s">
        <v>10</v>
      </c>
      <c r="M73" s="124" t="s">
        <v>2</v>
      </c>
      <c r="N73" s="124" t="s">
        <v>3</v>
      </c>
      <c r="O73" s="124" t="s">
        <v>6</v>
      </c>
      <c r="P73" s="124" t="s">
        <v>7</v>
      </c>
      <c r="Q73" s="124" t="s">
        <v>8</v>
      </c>
    </row>
    <row r="74" spans="1:17" x14ac:dyDescent="0.35">
      <c r="A74" s="14" t="s">
        <v>19</v>
      </c>
      <c r="B74" s="14"/>
      <c r="C74" s="91">
        <v>4000</v>
      </c>
      <c r="D74" s="90">
        <f t="shared" si="2"/>
        <v>333.33333333333331</v>
      </c>
      <c r="E74" s="91"/>
      <c r="F74" s="91"/>
      <c r="G74" s="91"/>
      <c r="H74" s="91">
        <f>+D74</f>
        <v>333.33333333333331</v>
      </c>
      <c r="I74" s="1"/>
      <c r="J74" s="24" t="s">
        <v>9</v>
      </c>
      <c r="K74" s="72">
        <f>+SUM(K75:K80)</f>
        <v>100</v>
      </c>
      <c r="L74" s="73">
        <v>100</v>
      </c>
      <c r="M74" s="72">
        <f>+K74+L74</f>
        <v>200</v>
      </c>
      <c r="N74" s="74">
        <f>+SUM(N75:N80)</f>
        <v>1</v>
      </c>
      <c r="O74" s="75">
        <f>+SUM(O75:O80)</f>
        <v>8</v>
      </c>
      <c r="P74" s="75">
        <f>+SUM(P75:P80)</f>
        <v>2</v>
      </c>
      <c r="Q74" s="72">
        <f>+SUM(Q75:Q80)</f>
        <v>9</v>
      </c>
    </row>
    <row r="75" spans="1:17" x14ac:dyDescent="0.35">
      <c r="A75" s="23" t="s">
        <v>92</v>
      </c>
      <c r="B75" s="24"/>
      <c r="C75" s="89">
        <f t="shared" ref="C75:H75" si="3">+SUM(C76:C77)</f>
        <v>29000</v>
      </c>
      <c r="D75" s="89">
        <f t="shared" si="3"/>
        <v>2416.6666666666665</v>
      </c>
      <c r="E75" s="89">
        <f t="shared" si="3"/>
        <v>0</v>
      </c>
      <c r="F75" s="89">
        <f t="shared" si="3"/>
        <v>2000</v>
      </c>
      <c r="G75" s="89">
        <f t="shared" si="3"/>
        <v>0</v>
      </c>
      <c r="H75" s="89">
        <f t="shared" si="3"/>
        <v>416.66666666666669</v>
      </c>
      <c r="I75" s="1"/>
      <c r="J75" s="37" t="s">
        <v>64</v>
      </c>
      <c r="K75" s="76">
        <v>10</v>
      </c>
      <c r="L75" s="77">
        <f>+L$74/6</f>
        <v>16.666666666666668</v>
      </c>
      <c r="M75" s="78">
        <f>+K75+L75</f>
        <v>26.666666666666668</v>
      </c>
      <c r="N75" s="79">
        <f>+M75/+M$74</f>
        <v>0.13333333333333333</v>
      </c>
      <c r="O75" s="80">
        <v>1</v>
      </c>
      <c r="P75" s="80">
        <v>0</v>
      </c>
      <c r="Q75" s="78">
        <f>+O75+P75/2</f>
        <v>1</v>
      </c>
    </row>
    <row r="76" spans="1:17" x14ac:dyDescent="0.35">
      <c r="A76" s="14" t="s">
        <v>25</v>
      </c>
      <c r="B76" s="14"/>
      <c r="C76" s="91">
        <v>24000</v>
      </c>
      <c r="D76" s="90">
        <f>+C76/12</f>
        <v>2000</v>
      </c>
      <c r="E76" s="91"/>
      <c r="F76" s="91">
        <f>+D76</f>
        <v>2000</v>
      </c>
      <c r="G76" s="91"/>
      <c r="H76" s="91"/>
      <c r="I76" s="1"/>
      <c r="J76" s="52" t="s">
        <v>65</v>
      </c>
      <c r="K76" s="77">
        <v>12.5</v>
      </c>
      <c r="L76" s="77">
        <f>+L$74/6</f>
        <v>16.666666666666668</v>
      </c>
      <c r="M76" s="81">
        <f t="shared" ref="M76:M80" si="4">+K76+L76</f>
        <v>29.166666666666668</v>
      </c>
      <c r="N76" s="82">
        <f>+M76/+M$74</f>
        <v>0.14583333333333334</v>
      </c>
      <c r="O76" s="83">
        <v>1</v>
      </c>
      <c r="P76" s="83">
        <v>0</v>
      </c>
      <c r="Q76" s="81">
        <f t="shared" ref="Q76:Q80" si="5">+O76+P76/2</f>
        <v>1</v>
      </c>
    </row>
    <row r="77" spans="1:17" x14ac:dyDescent="0.35">
      <c r="A77" s="14" t="s">
        <v>26</v>
      </c>
      <c r="B77" s="14"/>
      <c r="C77" s="91">
        <v>5000</v>
      </c>
      <c r="D77" s="90">
        <f t="shared" ref="D77" si="6">+C77/12</f>
        <v>416.66666666666669</v>
      </c>
      <c r="E77" s="91"/>
      <c r="F77" s="91"/>
      <c r="G77" s="91"/>
      <c r="H77" s="91">
        <f>+D77</f>
        <v>416.66666666666669</v>
      </c>
      <c r="I77" s="1"/>
      <c r="J77" s="52" t="s">
        <v>66</v>
      </c>
      <c r="K77" s="77">
        <v>15</v>
      </c>
      <c r="L77" s="77">
        <f>+L$74/6</f>
        <v>16.666666666666668</v>
      </c>
      <c r="M77" s="81">
        <f t="shared" si="4"/>
        <v>31.666666666666668</v>
      </c>
      <c r="N77" s="82">
        <f>+M77/+M$74</f>
        <v>0.15833333333333333</v>
      </c>
      <c r="O77" s="83">
        <v>1</v>
      </c>
      <c r="P77" s="83">
        <v>0</v>
      </c>
      <c r="Q77" s="81">
        <f t="shared" si="5"/>
        <v>1</v>
      </c>
    </row>
    <row r="78" spans="1:17" x14ac:dyDescent="0.35">
      <c r="A78" s="23" t="s">
        <v>21</v>
      </c>
      <c r="B78" s="23"/>
      <c r="C78" s="89">
        <f>+SUM(C79:C82)</f>
        <v>54000</v>
      </c>
      <c r="D78" s="89">
        <f t="shared" ref="D78:H78" si="7">+SUM(D79:D82)</f>
        <v>4500</v>
      </c>
      <c r="E78" s="89">
        <f t="shared" si="7"/>
        <v>1000</v>
      </c>
      <c r="F78" s="89">
        <f t="shared" si="7"/>
        <v>0</v>
      </c>
      <c r="G78" s="89">
        <f t="shared" si="7"/>
        <v>1000</v>
      </c>
      <c r="H78" s="89">
        <f t="shared" si="7"/>
        <v>2500</v>
      </c>
      <c r="I78" s="1"/>
      <c r="J78" s="52" t="s">
        <v>67</v>
      </c>
      <c r="K78" s="77">
        <v>17.5</v>
      </c>
      <c r="L78" s="77">
        <f>+L$74/6</f>
        <v>16.666666666666668</v>
      </c>
      <c r="M78" s="81">
        <f t="shared" si="4"/>
        <v>34.166666666666671</v>
      </c>
      <c r="N78" s="82">
        <f>+M78/+M$74</f>
        <v>0.17083333333333336</v>
      </c>
      <c r="O78" s="83">
        <v>2</v>
      </c>
      <c r="P78" s="83">
        <v>0</v>
      </c>
      <c r="Q78" s="81">
        <f t="shared" si="5"/>
        <v>2</v>
      </c>
    </row>
    <row r="79" spans="1:17" x14ac:dyDescent="0.35">
      <c r="A79" s="14" t="s">
        <v>32</v>
      </c>
      <c r="B79" s="14"/>
      <c r="C79" s="91">
        <v>20000</v>
      </c>
      <c r="D79" s="90">
        <f>+C79/12</f>
        <v>1666.6666666666667</v>
      </c>
      <c r="E79" s="91"/>
      <c r="F79" s="91"/>
      <c r="G79" s="91"/>
      <c r="H79" s="91">
        <f>+D79</f>
        <v>1666.6666666666667</v>
      </c>
      <c r="I79" s="1"/>
      <c r="J79" s="52" t="s">
        <v>68</v>
      </c>
      <c r="K79" s="77">
        <v>20</v>
      </c>
      <c r="L79" s="77">
        <f>+L$74/6</f>
        <v>16.666666666666668</v>
      </c>
      <c r="M79" s="81">
        <f t="shared" si="4"/>
        <v>36.666666666666671</v>
      </c>
      <c r="N79" s="82">
        <f>+M79/+M$74</f>
        <v>0.18333333333333335</v>
      </c>
      <c r="O79" s="83">
        <v>1</v>
      </c>
      <c r="P79" s="83">
        <v>1</v>
      </c>
      <c r="Q79" s="81">
        <f t="shared" si="5"/>
        <v>1.5</v>
      </c>
    </row>
    <row r="80" spans="1:17" x14ac:dyDescent="0.35">
      <c r="A80" s="14" t="s">
        <v>37</v>
      </c>
      <c r="B80" s="14"/>
      <c r="C80" s="91">
        <v>12000</v>
      </c>
      <c r="D80" s="90">
        <f>+C80/12</f>
        <v>1000</v>
      </c>
      <c r="E80" s="91"/>
      <c r="F80" s="91"/>
      <c r="G80" s="91">
        <f>+D80</f>
        <v>1000</v>
      </c>
      <c r="H80" s="91"/>
      <c r="I80" s="1"/>
      <c r="J80" s="12" t="s">
        <v>63</v>
      </c>
      <c r="K80" s="84">
        <v>25</v>
      </c>
      <c r="L80" s="84">
        <f>+L$74/6</f>
        <v>16.666666666666668</v>
      </c>
      <c r="M80" s="85">
        <f t="shared" si="4"/>
        <v>41.666666666666671</v>
      </c>
      <c r="N80" s="86">
        <f>+M80/+M$74</f>
        <v>0.20833333333333337</v>
      </c>
      <c r="O80" s="87">
        <v>2</v>
      </c>
      <c r="P80" s="87">
        <v>1</v>
      </c>
      <c r="Q80" s="85">
        <f t="shared" si="5"/>
        <v>2.5</v>
      </c>
    </row>
    <row r="81" spans="1:9" x14ac:dyDescent="0.35">
      <c r="A81" s="93" t="s">
        <v>38</v>
      </c>
      <c r="B81" s="14"/>
      <c r="C81" s="91">
        <v>12000</v>
      </c>
      <c r="D81" s="90">
        <f>+C81/12</f>
        <v>1000</v>
      </c>
      <c r="E81" s="91">
        <f>+D81</f>
        <v>1000</v>
      </c>
      <c r="F81" s="91"/>
      <c r="G81" s="91"/>
      <c r="H81" s="91"/>
      <c r="I81" s="1"/>
    </row>
    <row r="82" spans="1:9" x14ac:dyDescent="0.35">
      <c r="A82" s="14" t="s">
        <v>20</v>
      </c>
      <c r="B82" s="14"/>
      <c r="C82" s="91">
        <v>10000</v>
      </c>
      <c r="D82" s="90">
        <f>+C82/12</f>
        <v>833.33333333333337</v>
      </c>
      <c r="E82" s="91"/>
      <c r="F82" s="91"/>
      <c r="G82" s="91"/>
      <c r="H82" s="91">
        <f>+D82</f>
        <v>833.33333333333337</v>
      </c>
      <c r="I82" s="1"/>
    </row>
    <row r="83" spans="1:9" x14ac:dyDescent="0.35">
      <c r="A83" s="23" t="s">
        <v>29</v>
      </c>
      <c r="B83" s="23"/>
      <c r="C83" s="89">
        <f>+SUM(C84:C87)</f>
        <v>22000</v>
      </c>
      <c r="D83" s="89">
        <f>+SUM(D84:D87)</f>
        <v>1833.3333333333335</v>
      </c>
      <c r="E83" s="89">
        <f t="shared" ref="E83:H83" si="8">+SUM(E84:E87)</f>
        <v>0</v>
      </c>
      <c r="F83" s="89">
        <f t="shared" si="8"/>
        <v>0</v>
      </c>
      <c r="G83" s="89">
        <f t="shared" si="8"/>
        <v>1833.3333333333335</v>
      </c>
      <c r="H83" s="89">
        <f t="shared" si="8"/>
        <v>0</v>
      </c>
      <c r="I83" s="1"/>
    </row>
    <row r="84" spans="1:9" x14ac:dyDescent="0.35">
      <c r="A84" s="37" t="s">
        <v>13</v>
      </c>
      <c r="B84" s="37"/>
      <c r="C84" s="94">
        <v>1000</v>
      </c>
      <c r="D84" s="95">
        <f>+C84/12</f>
        <v>83.333333333333329</v>
      </c>
      <c r="E84" s="94"/>
      <c r="F84" s="94"/>
      <c r="G84" s="94">
        <f>+D84</f>
        <v>83.333333333333329</v>
      </c>
      <c r="H84" s="94"/>
      <c r="I84" s="1"/>
    </row>
    <row r="85" spans="1:9" x14ac:dyDescent="0.35">
      <c r="A85" s="52" t="s">
        <v>22</v>
      </c>
      <c r="B85" s="52"/>
      <c r="C85" s="96">
        <v>10000</v>
      </c>
      <c r="D85" s="53">
        <f>+C85/12</f>
        <v>833.33333333333337</v>
      </c>
      <c r="E85" s="96"/>
      <c r="F85" s="96"/>
      <c r="G85" s="96">
        <f>+D85</f>
        <v>833.33333333333337</v>
      </c>
      <c r="H85" s="96"/>
      <c r="I85" s="1"/>
    </row>
    <row r="86" spans="1:9" x14ac:dyDescent="0.35">
      <c r="A86" s="52" t="s">
        <v>41</v>
      </c>
      <c r="B86" s="52"/>
      <c r="C86" s="96">
        <v>6000</v>
      </c>
      <c r="D86" s="53">
        <f>+C86/12</f>
        <v>500</v>
      </c>
      <c r="E86" s="96"/>
      <c r="F86" s="96"/>
      <c r="G86" s="96">
        <f>+D86</f>
        <v>500</v>
      </c>
      <c r="H86" s="96"/>
      <c r="I86" s="1"/>
    </row>
    <row r="87" spans="1:9" x14ac:dyDescent="0.35">
      <c r="A87" s="12" t="s">
        <v>30</v>
      </c>
      <c r="B87" s="12"/>
      <c r="C87" s="97">
        <v>5000</v>
      </c>
      <c r="D87" s="98">
        <f>+C87/12</f>
        <v>416.66666666666669</v>
      </c>
      <c r="E87" s="97"/>
      <c r="F87" s="97"/>
      <c r="G87" s="97">
        <f>+D87</f>
        <v>416.66666666666669</v>
      </c>
      <c r="H87" s="97"/>
      <c r="I87" s="1"/>
    </row>
    <row r="88" spans="1:9" x14ac:dyDescent="0.35">
      <c r="A88" s="23" t="s">
        <v>24</v>
      </c>
      <c r="B88" s="23"/>
      <c r="C88" s="89">
        <f>+SUM(C89:C90)</f>
        <v>129600</v>
      </c>
      <c r="D88" s="89">
        <f>+SUM(D89:D90)</f>
        <v>10800</v>
      </c>
      <c r="E88" s="89">
        <f t="shared" ref="E88:H88" si="9">+SUM(E89:E90)</f>
        <v>0</v>
      </c>
      <c r="F88" s="89">
        <f t="shared" si="9"/>
        <v>0</v>
      </c>
      <c r="G88" s="89">
        <f t="shared" si="9"/>
        <v>0</v>
      </c>
      <c r="H88" s="89">
        <f t="shared" si="9"/>
        <v>10800</v>
      </c>
      <c r="I88" s="1"/>
    </row>
    <row r="89" spans="1:9" x14ac:dyDescent="0.35">
      <c r="A89" s="14" t="s">
        <v>27</v>
      </c>
      <c r="B89" s="14"/>
      <c r="C89" s="91">
        <v>108000</v>
      </c>
      <c r="D89" s="90">
        <f>+C89/12</f>
        <v>9000</v>
      </c>
      <c r="E89" s="91"/>
      <c r="F89" s="91"/>
      <c r="G89" s="91"/>
      <c r="H89" s="91">
        <f>+D89</f>
        <v>9000</v>
      </c>
      <c r="I89" s="1"/>
    </row>
    <row r="90" spans="1:9" x14ac:dyDescent="0.35">
      <c r="A90" s="14" t="s">
        <v>28</v>
      </c>
      <c r="B90" s="14"/>
      <c r="C90" s="91">
        <v>21600</v>
      </c>
      <c r="D90" s="90">
        <f>+C90/12</f>
        <v>1800</v>
      </c>
      <c r="E90" s="91"/>
      <c r="F90" s="91"/>
      <c r="G90" s="91"/>
      <c r="H90" s="91">
        <f>+D90</f>
        <v>1800</v>
      </c>
      <c r="I90" s="1"/>
    </row>
    <row r="91" spans="1:9" x14ac:dyDescent="0.35">
      <c r="A91" s="23" t="s">
        <v>9</v>
      </c>
      <c r="B91" s="24"/>
      <c r="C91" s="89">
        <f t="shared" ref="C91:H91" si="10">+C65+C68+C75+C78+C83+C88</f>
        <v>589600</v>
      </c>
      <c r="D91" s="89">
        <f t="shared" si="10"/>
        <v>49133.333333333336</v>
      </c>
      <c r="E91" s="89">
        <f t="shared" si="10"/>
        <v>1000</v>
      </c>
      <c r="F91" s="89">
        <f t="shared" si="10"/>
        <v>31150</v>
      </c>
      <c r="G91" s="89">
        <f t="shared" si="10"/>
        <v>2933.3333333333335</v>
      </c>
      <c r="H91" s="89">
        <f t="shared" si="10"/>
        <v>14050</v>
      </c>
      <c r="I91" s="1"/>
    </row>
    <row r="92" spans="1:9" x14ac:dyDescent="0.35">
      <c r="A92" s="15" t="s">
        <v>127</v>
      </c>
      <c r="B92" s="52"/>
      <c r="C92" s="96"/>
      <c r="D92" s="53"/>
      <c r="E92" s="96"/>
      <c r="F92" s="96"/>
      <c r="G92" s="96"/>
      <c r="H92" s="96"/>
      <c r="I92" s="1"/>
    </row>
    <row r="93" spans="1:9" x14ac:dyDescent="0.35">
      <c r="A93" s="15" t="s">
        <v>128</v>
      </c>
      <c r="B93" s="52"/>
      <c r="C93" s="65"/>
      <c r="D93" s="65"/>
      <c r="E93" s="65"/>
      <c r="F93" s="65"/>
      <c r="G93" s="65"/>
      <c r="H93" s="65"/>
      <c r="I93" s="1"/>
    </row>
    <row r="94" spans="1:9" x14ac:dyDescent="0.35">
      <c r="A94" s="15"/>
      <c r="B94" s="52"/>
      <c r="C94" s="65"/>
      <c r="D94" s="65"/>
      <c r="E94" s="65"/>
      <c r="F94" s="65"/>
      <c r="G94" s="65"/>
      <c r="H94" s="65"/>
      <c r="I94" s="1"/>
    </row>
    <row r="95" spans="1:9" x14ac:dyDescent="0.35">
      <c r="A95" s="99" t="s">
        <v>72</v>
      </c>
      <c r="B95" s="52"/>
      <c r="C95" s="65"/>
      <c r="D95" s="65"/>
      <c r="E95" s="65"/>
      <c r="F95" s="65"/>
      <c r="G95" s="65"/>
      <c r="H95" s="65"/>
      <c r="I95" s="1"/>
    </row>
    <row r="96" spans="1:9" x14ac:dyDescent="0.35">
      <c r="A96" s="88" t="s">
        <v>42</v>
      </c>
      <c r="B96" s="23"/>
      <c r="C96" s="100" t="s">
        <v>39</v>
      </c>
      <c r="D96" s="100" t="s">
        <v>40</v>
      </c>
      <c r="E96" s="70" t="s">
        <v>50</v>
      </c>
      <c r="F96" s="70" t="s">
        <v>51</v>
      </c>
      <c r="G96" s="70" t="s">
        <v>52</v>
      </c>
      <c r="H96" s="70" t="s">
        <v>53</v>
      </c>
      <c r="I96" s="9"/>
    </row>
    <row r="97" spans="1:14" x14ac:dyDescent="0.35">
      <c r="A97" s="14" t="s">
        <v>74</v>
      </c>
      <c r="B97" s="14"/>
      <c r="C97" s="90">
        <f t="shared" ref="C97:H97" si="11">+C65</f>
        <v>274800</v>
      </c>
      <c r="D97" s="90">
        <f t="shared" si="11"/>
        <v>22900</v>
      </c>
      <c r="E97" s="90">
        <f t="shared" si="11"/>
        <v>0</v>
      </c>
      <c r="F97" s="90">
        <f t="shared" si="11"/>
        <v>22900</v>
      </c>
      <c r="G97" s="90">
        <f t="shared" si="11"/>
        <v>0</v>
      </c>
      <c r="H97" s="90">
        <f t="shared" si="11"/>
        <v>0</v>
      </c>
      <c r="I97" s="9"/>
      <c r="J97" s="9"/>
    </row>
    <row r="98" spans="1:14" x14ac:dyDescent="0.35">
      <c r="A98" s="93" t="s">
        <v>14</v>
      </c>
      <c r="B98" s="14"/>
      <c r="C98" s="90">
        <f t="shared" ref="C98:H98" si="12">+C68</f>
        <v>80200</v>
      </c>
      <c r="D98" s="90">
        <f t="shared" si="12"/>
        <v>6683.333333333333</v>
      </c>
      <c r="E98" s="90">
        <f t="shared" si="12"/>
        <v>0</v>
      </c>
      <c r="F98" s="90">
        <f t="shared" si="12"/>
        <v>6250</v>
      </c>
      <c r="G98" s="90">
        <f t="shared" si="12"/>
        <v>100</v>
      </c>
      <c r="H98" s="90">
        <f t="shared" si="12"/>
        <v>333.33333333333331</v>
      </c>
      <c r="I98" s="9"/>
    </row>
    <row r="99" spans="1:14" x14ac:dyDescent="0.35">
      <c r="A99" s="14" t="s">
        <v>23</v>
      </c>
      <c r="B99" s="14"/>
      <c r="C99" s="90">
        <f t="shared" ref="C99:H99" si="13">+C75</f>
        <v>29000</v>
      </c>
      <c r="D99" s="90">
        <f t="shared" si="13"/>
        <v>2416.6666666666665</v>
      </c>
      <c r="E99" s="90">
        <f t="shared" si="13"/>
        <v>0</v>
      </c>
      <c r="F99" s="90">
        <f t="shared" si="13"/>
        <v>2000</v>
      </c>
      <c r="G99" s="90">
        <f t="shared" si="13"/>
        <v>0</v>
      </c>
      <c r="H99" s="90">
        <f t="shared" si="13"/>
        <v>416.66666666666669</v>
      </c>
      <c r="I99" s="9"/>
    </row>
    <row r="100" spans="1:14" x14ac:dyDescent="0.35">
      <c r="A100" s="14" t="s">
        <v>21</v>
      </c>
      <c r="B100" s="14"/>
      <c r="C100" s="90">
        <f t="shared" ref="C100:H100" si="14">+C78</f>
        <v>54000</v>
      </c>
      <c r="D100" s="90">
        <f t="shared" si="14"/>
        <v>4500</v>
      </c>
      <c r="E100" s="90">
        <f t="shared" si="14"/>
        <v>1000</v>
      </c>
      <c r="F100" s="90">
        <f t="shared" si="14"/>
        <v>0</v>
      </c>
      <c r="G100" s="90">
        <f t="shared" si="14"/>
        <v>1000</v>
      </c>
      <c r="H100" s="90">
        <f t="shared" si="14"/>
        <v>2500</v>
      </c>
      <c r="I100" s="9"/>
      <c r="J100" s="9"/>
    </row>
    <row r="101" spans="1:14" x14ac:dyDescent="0.35">
      <c r="A101" s="14" t="s">
        <v>29</v>
      </c>
      <c r="B101" s="14"/>
      <c r="C101" s="90">
        <f t="shared" ref="C101:H101" si="15">+C83</f>
        <v>22000</v>
      </c>
      <c r="D101" s="90">
        <f t="shared" si="15"/>
        <v>1833.3333333333335</v>
      </c>
      <c r="E101" s="90">
        <f t="shared" si="15"/>
        <v>0</v>
      </c>
      <c r="F101" s="90">
        <f t="shared" si="15"/>
        <v>0</v>
      </c>
      <c r="G101" s="90">
        <f t="shared" si="15"/>
        <v>1833.3333333333335</v>
      </c>
      <c r="H101" s="90">
        <f t="shared" si="15"/>
        <v>0</v>
      </c>
      <c r="I101" s="9"/>
    </row>
    <row r="102" spans="1:14" x14ac:dyDescent="0.35">
      <c r="A102" s="14" t="s">
        <v>24</v>
      </c>
      <c r="B102" s="14"/>
      <c r="C102" s="90">
        <f t="shared" ref="C102:H102" si="16">+C88</f>
        <v>129600</v>
      </c>
      <c r="D102" s="90">
        <f t="shared" si="16"/>
        <v>10800</v>
      </c>
      <c r="E102" s="90">
        <f t="shared" si="16"/>
        <v>0</v>
      </c>
      <c r="F102" s="90">
        <f t="shared" si="16"/>
        <v>0</v>
      </c>
      <c r="G102" s="90">
        <f t="shared" si="16"/>
        <v>0</v>
      </c>
      <c r="H102" s="90">
        <f t="shared" si="16"/>
        <v>10800</v>
      </c>
      <c r="I102" s="9"/>
    </row>
    <row r="103" spans="1:14" x14ac:dyDescent="0.35">
      <c r="A103" s="23" t="s">
        <v>54</v>
      </c>
      <c r="B103" s="23"/>
      <c r="C103" s="89">
        <f t="shared" ref="C103:H103" si="17">+SUM(C97:C102)</f>
        <v>589600</v>
      </c>
      <c r="D103" s="89">
        <f t="shared" si="17"/>
        <v>49133.333333333336</v>
      </c>
      <c r="E103" s="89">
        <f t="shared" si="17"/>
        <v>1000</v>
      </c>
      <c r="F103" s="89">
        <f t="shared" si="17"/>
        <v>31150</v>
      </c>
      <c r="G103" s="89">
        <f t="shared" si="17"/>
        <v>2933.3333333333335</v>
      </c>
      <c r="H103" s="89">
        <f t="shared" si="17"/>
        <v>14050</v>
      </c>
      <c r="I103" s="9"/>
    </row>
    <row r="104" spans="1:14" x14ac:dyDescent="0.35">
      <c r="A104" s="14" t="s">
        <v>129</v>
      </c>
      <c r="B104" s="13"/>
      <c r="C104" s="90">
        <f>+D104*12</f>
        <v>-41040</v>
      </c>
      <c r="D104" s="90">
        <f>-$H$19</f>
        <v>-3420</v>
      </c>
      <c r="E104" s="90">
        <v>0</v>
      </c>
      <c r="F104" s="90">
        <f>+D104</f>
        <v>-3420</v>
      </c>
      <c r="G104" s="90">
        <v>0</v>
      </c>
      <c r="H104" s="90">
        <v>0</v>
      </c>
      <c r="I104" s="9"/>
    </row>
    <row r="105" spans="1:14" x14ac:dyDescent="0.35">
      <c r="A105" s="23" t="s">
        <v>55</v>
      </c>
      <c r="B105" s="23"/>
      <c r="C105" s="89">
        <f t="shared" ref="C105:H105" si="18">+C103+C104</f>
        <v>548560</v>
      </c>
      <c r="D105" s="89">
        <f t="shared" si="18"/>
        <v>45713.333333333336</v>
      </c>
      <c r="E105" s="89">
        <f t="shared" si="18"/>
        <v>1000</v>
      </c>
      <c r="F105" s="89">
        <f t="shared" si="18"/>
        <v>27730</v>
      </c>
      <c r="G105" s="89">
        <f t="shared" si="18"/>
        <v>2933.3333333333335</v>
      </c>
      <c r="H105" s="89">
        <f t="shared" si="18"/>
        <v>14050</v>
      </c>
      <c r="I105" s="9"/>
    </row>
    <row r="106" spans="1:14" x14ac:dyDescent="0.35">
      <c r="A106" s="15"/>
      <c r="B106" s="15"/>
      <c r="C106" s="101"/>
      <c r="D106" s="101"/>
      <c r="E106" s="101"/>
      <c r="F106" s="101"/>
      <c r="G106" s="101"/>
      <c r="H106" s="101"/>
    </row>
    <row r="107" spans="1:14" x14ac:dyDescent="0.35">
      <c r="A107" s="15" t="s">
        <v>130</v>
      </c>
      <c r="B107" s="15"/>
      <c r="C107" s="66"/>
      <c r="D107" s="66"/>
      <c r="E107" s="66"/>
      <c r="F107" s="66"/>
      <c r="G107" s="66"/>
      <c r="H107" s="66"/>
    </row>
    <row r="108" spans="1:14" x14ac:dyDescent="0.35">
      <c r="A108" s="88" t="s">
        <v>42</v>
      </c>
      <c r="B108" s="23" t="s">
        <v>5</v>
      </c>
      <c r="C108" s="23" t="s">
        <v>39</v>
      </c>
      <c r="D108" s="23" t="s">
        <v>40</v>
      </c>
      <c r="E108" s="70" t="s">
        <v>50</v>
      </c>
      <c r="F108" s="70" t="s">
        <v>51</v>
      </c>
      <c r="G108" s="70" t="s">
        <v>52</v>
      </c>
      <c r="H108" s="70" t="s">
        <v>53</v>
      </c>
      <c r="K108" s="1"/>
      <c r="L108" s="1"/>
      <c r="M108" s="1"/>
      <c r="N108" s="1"/>
    </row>
    <row r="109" spans="1:14" x14ac:dyDescent="0.35">
      <c r="A109" s="14" t="s">
        <v>64</v>
      </c>
      <c r="B109" s="102">
        <f>+O$75</f>
        <v>1</v>
      </c>
      <c r="C109" s="90">
        <f t="shared" ref="C109:C114" si="19">+D109*12</f>
        <v>74173.333333333343</v>
      </c>
      <c r="D109" s="90">
        <f t="shared" ref="D109:D114" si="20">+SUM(E109:H109)</f>
        <v>6181.1111111111113</v>
      </c>
      <c r="E109" s="90">
        <f>+E$103*(K$75/K$74)</f>
        <v>100</v>
      </c>
      <c r="F109" s="90">
        <f>+F$103*N$75</f>
        <v>4153.333333333333</v>
      </c>
      <c r="G109" s="90">
        <f>+G$103*(O$75/O$74)</f>
        <v>366.66666666666669</v>
      </c>
      <c r="H109" s="90">
        <f>+H$103*(Q$75/Q$74)</f>
        <v>1561.1111111111111</v>
      </c>
    </row>
    <row r="110" spans="1:14" x14ac:dyDescent="0.35">
      <c r="A110" s="14" t="s">
        <v>65</v>
      </c>
      <c r="B110" s="102">
        <f>+O$76</f>
        <v>1</v>
      </c>
      <c r="C110" s="90">
        <f t="shared" si="19"/>
        <v>79145.833333333343</v>
      </c>
      <c r="D110" s="90">
        <f t="shared" si="20"/>
        <v>6595.4861111111122</v>
      </c>
      <c r="E110" s="90">
        <f>+E$103*(K$76/K$74)</f>
        <v>125</v>
      </c>
      <c r="F110" s="90">
        <f>+F$103*N$76</f>
        <v>4542.7083333333339</v>
      </c>
      <c r="G110" s="90">
        <f>+G$103*(O$76/O$74)</f>
        <v>366.66666666666669</v>
      </c>
      <c r="H110" s="90">
        <f>+H$103*(Q$76/Q$74)</f>
        <v>1561.1111111111111</v>
      </c>
    </row>
    <row r="111" spans="1:14" x14ac:dyDescent="0.35">
      <c r="A111" s="14" t="s">
        <v>66</v>
      </c>
      <c r="B111" s="102">
        <f>+O$77</f>
        <v>1</v>
      </c>
      <c r="C111" s="90">
        <f t="shared" si="19"/>
        <v>84118.333333333343</v>
      </c>
      <c r="D111" s="90">
        <f t="shared" si="20"/>
        <v>7009.8611111111113</v>
      </c>
      <c r="E111" s="90">
        <f>+E$103*(K$77/K$74)</f>
        <v>150</v>
      </c>
      <c r="F111" s="90">
        <f>+F$103*N$77</f>
        <v>4932.083333333333</v>
      </c>
      <c r="G111" s="90">
        <f>+G$103*(O$77/O$74)</f>
        <v>366.66666666666669</v>
      </c>
      <c r="H111" s="90">
        <f>+H$103*(Q$77/Q$74)</f>
        <v>1561.1111111111111</v>
      </c>
    </row>
    <row r="112" spans="1:14" x14ac:dyDescent="0.35">
      <c r="A112" s="14" t="s">
        <v>67</v>
      </c>
      <c r="B112" s="102">
        <f>+O$78</f>
        <v>2</v>
      </c>
      <c r="C112" s="90">
        <f t="shared" si="19"/>
        <v>112224.16666666666</v>
      </c>
      <c r="D112" s="90">
        <f t="shared" si="20"/>
        <v>9352.0138888888887</v>
      </c>
      <c r="E112" s="90">
        <f>+E$103*(K$78/K$74)</f>
        <v>175</v>
      </c>
      <c r="F112" s="90">
        <f>+F$103*N$78</f>
        <v>5321.4583333333339</v>
      </c>
      <c r="G112" s="90">
        <f>+G$103*(O$78/O$74)</f>
        <v>733.33333333333337</v>
      </c>
      <c r="H112" s="90">
        <f>+H$103*(Q$78/Q$74)</f>
        <v>3122.2222222222222</v>
      </c>
    </row>
    <row r="113" spans="1:21" x14ac:dyDescent="0.35">
      <c r="A113" s="14" t="s">
        <v>68</v>
      </c>
      <c r="B113" s="102">
        <f>+O$79</f>
        <v>1</v>
      </c>
      <c r="C113" s="90">
        <f t="shared" si="19"/>
        <v>103430.00000000001</v>
      </c>
      <c r="D113" s="90">
        <f t="shared" si="20"/>
        <v>8619.1666666666679</v>
      </c>
      <c r="E113" s="90">
        <f>+E$103*(K$79/K$74)</f>
        <v>200</v>
      </c>
      <c r="F113" s="90">
        <f>+F$103*N$79</f>
        <v>5710.8333333333339</v>
      </c>
      <c r="G113" s="90">
        <f>+G$103*(O$79/O$74)</f>
        <v>366.66666666666669</v>
      </c>
      <c r="H113" s="90">
        <f>+H$103*(Q$79/Q$74)</f>
        <v>2341.6666666666665</v>
      </c>
    </row>
    <row r="114" spans="1:21" x14ac:dyDescent="0.35">
      <c r="A114" s="14" t="s">
        <v>63</v>
      </c>
      <c r="B114" s="102">
        <f>+O$80</f>
        <v>2</v>
      </c>
      <c r="C114" s="90">
        <f t="shared" si="19"/>
        <v>136508.33333333334</v>
      </c>
      <c r="D114" s="90">
        <f t="shared" si="20"/>
        <v>11375.694444444445</v>
      </c>
      <c r="E114" s="90">
        <f>+E$103*(K$80/K$74)</f>
        <v>250</v>
      </c>
      <c r="F114" s="90">
        <f>+F$103*N$80</f>
        <v>6489.5833333333348</v>
      </c>
      <c r="G114" s="90">
        <f>+G$103*(O$80/O$74)</f>
        <v>733.33333333333337</v>
      </c>
      <c r="H114" s="90">
        <f>+H$103*(Q$80/Q$74)</f>
        <v>3902.7777777777778</v>
      </c>
    </row>
    <row r="115" spans="1:21" x14ac:dyDescent="0.35">
      <c r="A115" s="24" t="s">
        <v>62</v>
      </c>
      <c r="B115" s="103">
        <f t="shared" ref="B115:H115" si="21">+SUM(B109:B114)</f>
        <v>8</v>
      </c>
      <c r="C115" s="103">
        <f t="shared" si="21"/>
        <v>589600</v>
      </c>
      <c r="D115" s="103">
        <f t="shared" si="21"/>
        <v>49133.333333333336</v>
      </c>
      <c r="E115" s="103">
        <f t="shared" si="21"/>
        <v>1000</v>
      </c>
      <c r="F115" s="103">
        <f t="shared" si="21"/>
        <v>31150.000000000007</v>
      </c>
      <c r="G115" s="103">
        <f t="shared" si="21"/>
        <v>2933.3333333333335</v>
      </c>
      <c r="H115" s="103">
        <f t="shared" si="21"/>
        <v>14049.999999999998</v>
      </c>
    </row>
    <row r="116" spans="1:21" x14ac:dyDescent="0.35">
      <c r="A116" s="52"/>
      <c r="B116" s="53"/>
      <c r="C116" s="53"/>
      <c r="D116" s="53"/>
      <c r="E116" s="53"/>
      <c r="F116" s="53"/>
      <c r="G116" s="53"/>
      <c r="H116" s="53"/>
    </row>
    <row r="117" spans="1:21" x14ac:dyDescent="0.35">
      <c r="A117" s="15" t="s">
        <v>131</v>
      </c>
      <c r="B117" s="15"/>
      <c r="C117" s="66"/>
      <c r="D117" s="66"/>
      <c r="E117" s="66"/>
      <c r="F117" s="66"/>
      <c r="G117" s="66"/>
      <c r="H117" s="66"/>
    </row>
    <row r="118" spans="1:21" x14ac:dyDescent="0.35">
      <c r="A118" s="88" t="s">
        <v>42</v>
      </c>
      <c r="B118" s="23" t="s">
        <v>5</v>
      </c>
      <c r="C118" s="23" t="s">
        <v>39</v>
      </c>
      <c r="D118" s="23" t="s">
        <v>40</v>
      </c>
      <c r="E118" s="70" t="s">
        <v>50</v>
      </c>
      <c r="F118" s="70" t="s">
        <v>51</v>
      </c>
      <c r="G118" s="70" t="s">
        <v>52</v>
      </c>
      <c r="H118" s="70" t="s">
        <v>53</v>
      </c>
    </row>
    <row r="119" spans="1:21" x14ac:dyDescent="0.35">
      <c r="A119" s="14" t="s">
        <v>64</v>
      </c>
      <c r="B119" s="102">
        <f>+O$75</f>
        <v>1</v>
      </c>
      <c r="C119" s="90">
        <f t="shared" ref="C119:C124" si="22">+D119*12</f>
        <v>68701.333333333343</v>
      </c>
      <c r="D119" s="90">
        <f t="shared" ref="D119:D124" si="23">+SUM(E119:H119)</f>
        <v>5725.1111111111113</v>
      </c>
      <c r="E119" s="90">
        <f>+E$105*(K$75/K$74)</f>
        <v>100</v>
      </c>
      <c r="F119" s="90">
        <f>+F$105*N$75</f>
        <v>3697.3333333333335</v>
      </c>
      <c r="G119" s="90">
        <f>+G$105*(O$75/O$74)</f>
        <v>366.66666666666669</v>
      </c>
      <c r="H119" s="90">
        <f>+H$105*(Q$75/Q$74)</f>
        <v>1561.1111111111111</v>
      </c>
    </row>
    <row r="120" spans="1:21" x14ac:dyDescent="0.35">
      <c r="A120" s="14" t="s">
        <v>65</v>
      </c>
      <c r="B120" s="102">
        <f>+O$76</f>
        <v>1</v>
      </c>
      <c r="C120" s="90">
        <f t="shared" si="22"/>
        <v>73160.833333333343</v>
      </c>
      <c r="D120" s="90">
        <f t="shared" si="23"/>
        <v>6096.7361111111122</v>
      </c>
      <c r="E120" s="90">
        <f>+E$105*(K$76/K$74)</f>
        <v>125</v>
      </c>
      <c r="F120" s="90">
        <f>+F$105*N$76</f>
        <v>4043.9583333333335</v>
      </c>
      <c r="G120" s="90">
        <f>+G$105*(O$76/O$74)</f>
        <v>366.66666666666669</v>
      </c>
      <c r="H120" s="90">
        <f>+H$105*(Q$76/Q$74)</f>
        <v>1561.1111111111111</v>
      </c>
    </row>
    <row r="121" spans="1:21" x14ac:dyDescent="0.35">
      <c r="A121" s="14" t="s">
        <v>66</v>
      </c>
      <c r="B121" s="102">
        <f>+O$77</f>
        <v>1</v>
      </c>
      <c r="C121" s="90">
        <f t="shared" si="22"/>
        <v>77620.333333333343</v>
      </c>
      <c r="D121" s="90">
        <f t="shared" si="23"/>
        <v>6468.3611111111113</v>
      </c>
      <c r="E121" s="90">
        <f>+E$105*(K$77/K$74)</f>
        <v>150</v>
      </c>
      <c r="F121" s="90">
        <f>+F$105*N$77</f>
        <v>4390.583333333333</v>
      </c>
      <c r="G121" s="90">
        <f>+G$105*(O$77/O$74)</f>
        <v>366.66666666666669</v>
      </c>
      <c r="H121" s="90">
        <f>+H$105*(Q$77/Q$74)</f>
        <v>1561.1111111111111</v>
      </c>
    </row>
    <row r="122" spans="1:21" x14ac:dyDescent="0.35">
      <c r="A122" s="14" t="s">
        <v>67</v>
      </c>
      <c r="B122" s="102">
        <f>+O$78</f>
        <v>2</v>
      </c>
      <c r="C122" s="90">
        <f t="shared" si="22"/>
        <v>105213.16666666666</v>
      </c>
      <c r="D122" s="90">
        <f t="shared" si="23"/>
        <v>8767.7638888888887</v>
      </c>
      <c r="E122" s="90">
        <f>+E$105*(K$78/K$74)</f>
        <v>175</v>
      </c>
      <c r="F122" s="90">
        <f>+F$105*N$78</f>
        <v>4737.2083333333339</v>
      </c>
      <c r="G122" s="90">
        <f>+G$105*(O$78/O$74)</f>
        <v>733.33333333333337</v>
      </c>
      <c r="H122" s="90">
        <f>+H$105*(Q$78/Q$74)</f>
        <v>3122.2222222222222</v>
      </c>
    </row>
    <row r="123" spans="1:21" x14ac:dyDescent="0.35">
      <c r="A123" s="14" t="s">
        <v>68</v>
      </c>
      <c r="B123" s="102">
        <f>+O$79</f>
        <v>1</v>
      </c>
      <c r="C123" s="90">
        <f t="shared" si="22"/>
        <v>95906.000000000015</v>
      </c>
      <c r="D123" s="90">
        <f t="shared" si="23"/>
        <v>7992.1666666666679</v>
      </c>
      <c r="E123" s="90">
        <f>+E$105*(K$79/K$74)</f>
        <v>200</v>
      </c>
      <c r="F123" s="90">
        <f>+F$105*N$79</f>
        <v>5083.8333333333339</v>
      </c>
      <c r="G123" s="90">
        <f>+G$105*(O$79/O$74)</f>
        <v>366.66666666666669</v>
      </c>
      <c r="H123" s="90">
        <f>+H$105*(Q$79/Q$74)</f>
        <v>2341.6666666666665</v>
      </c>
    </row>
    <row r="124" spans="1:21" x14ac:dyDescent="0.35">
      <c r="A124" s="14" t="s">
        <v>63</v>
      </c>
      <c r="B124" s="102">
        <f>+O$80</f>
        <v>2</v>
      </c>
      <c r="C124" s="90">
        <f t="shared" si="22"/>
        <v>127958.33333333334</v>
      </c>
      <c r="D124" s="90">
        <f t="shared" si="23"/>
        <v>10663.194444444445</v>
      </c>
      <c r="E124" s="90">
        <f>+E$105*(K$80/K$74)</f>
        <v>250</v>
      </c>
      <c r="F124" s="90">
        <f>+F$105*N$80</f>
        <v>5777.0833333333339</v>
      </c>
      <c r="G124" s="90">
        <f>+G$105*(O$80/O$74)</f>
        <v>733.33333333333337</v>
      </c>
      <c r="H124" s="90">
        <f>+H$105*(Q$80/Q$74)</f>
        <v>3902.7777777777778</v>
      </c>
    </row>
    <row r="125" spans="1:21" x14ac:dyDescent="0.35">
      <c r="A125" s="24" t="s">
        <v>62</v>
      </c>
      <c r="B125" s="103">
        <f t="shared" ref="B125:H125" si="24">+SUM(B119:B124)</f>
        <v>8</v>
      </c>
      <c r="C125" s="103">
        <f t="shared" si="24"/>
        <v>548560</v>
      </c>
      <c r="D125" s="103">
        <f t="shared" si="24"/>
        <v>45713.333333333336</v>
      </c>
      <c r="E125" s="103">
        <f t="shared" si="24"/>
        <v>1000</v>
      </c>
      <c r="F125" s="103">
        <f t="shared" si="24"/>
        <v>27730.000000000007</v>
      </c>
      <c r="G125" s="103">
        <f t="shared" si="24"/>
        <v>2933.3333333333335</v>
      </c>
      <c r="H125" s="103">
        <f t="shared" si="24"/>
        <v>14049.999999999998</v>
      </c>
      <c r="I125" s="9"/>
    </row>
    <row r="126" spans="1:21" x14ac:dyDescent="0.35">
      <c r="A126" s="52" t="s">
        <v>132</v>
      </c>
      <c r="B126" s="14"/>
      <c r="C126" s="14"/>
      <c r="D126" s="14"/>
      <c r="E126" s="14"/>
      <c r="F126" s="14"/>
      <c r="G126" s="14"/>
      <c r="H126" s="14"/>
    </row>
    <row r="127" spans="1:21" x14ac:dyDescent="0.35">
      <c r="A127" s="52"/>
      <c r="B127" s="14"/>
      <c r="C127" s="14"/>
      <c r="D127" s="14"/>
      <c r="E127" s="14"/>
      <c r="F127" s="14"/>
      <c r="G127" s="14"/>
      <c r="H127" s="14"/>
    </row>
    <row r="128" spans="1:21" ht="15.5" x14ac:dyDescent="0.35">
      <c r="A128" s="22" t="s">
        <v>162</v>
      </c>
      <c r="B128" s="13"/>
      <c r="C128" s="14"/>
      <c r="D128" s="14"/>
      <c r="E128" s="14"/>
      <c r="F128" s="14"/>
      <c r="G128" s="14"/>
      <c r="H128" s="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35">
      <c r="A129" s="24" t="s">
        <v>75</v>
      </c>
      <c r="B129" s="104">
        <v>2015</v>
      </c>
      <c r="C129" s="105" t="s">
        <v>77</v>
      </c>
      <c r="D129" s="106" t="s">
        <v>78</v>
      </c>
      <c r="E129" s="107">
        <v>2015</v>
      </c>
      <c r="F129" s="107">
        <v>2016</v>
      </c>
      <c r="G129" s="107">
        <v>2017</v>
      </c>
      <c r="H129" s="107" t="s">
        <v>76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35">
      <c r="A130" s="14" t="s">
        <v>101</v>
      </c>
      <c r="B130" s="14"/>
      <c r="C130" s="108">
        <v>20</v>
      </c>
      <c r="D130" s="31">
        <v>250000</v>
      </c>
      <c r="E130" s="32">
        <f>+$D130/$C130</f>
        <v>12500</v>
      </c>
      <c r="F130" s="32">
        <f>+$D130/$C130</f>
        <v>12500</v>
      </c>
      <c r="G130" s="32">
        <f t="shared" ref="F130:G138" si="25">+$D130/$C130</f>
        <v>12500</v>
      </c>
      <c r="H130" s="32">
        <f t="shared" ref="H130:H138" si="26">+$D130/$C130</f>
        <v>12500</v>
      </c>
      <c r="I130" s="6"/>
      <c r="J130" s="6"/>
      <c r="K130" s="6"/>
      <c r="L130" s="6"/>
      <c r="M130" s="6"/>
      <c r="N130" s="6"/>
      <c r="O130" s="6"/>
      <c r="P130" s="6"/>
      <c r="Q130" s="2"/>
      <c r="R130" s="2"/>
      <c r="S130" s="2"/>
      <c r="T130" s="2"/>
      <c r="U130" s="2"/>
    </row>
    <row r="131" spans="1:21" x14ac:dyDescent="0.35">
      <c r="A131" s="14" t="s">
        <v>102</v>
      </c>
      <c r="B131" s="14"/>
      <c r="C131" s="108">
        <v>20</v>
      </c>
      <c r="D131" s="31">
        <v>30000</v>
      </c>
      <c r="E131" s="32">
        <f t="shared" ref="E131:E138" si="27">+$D131/$C131</f>
        <v>1500</v>
      </c>
      <c r="F131" s="32">
        <f t="shared" si="25"/>
        <v>1500</v>
      </c>
      <c r="G131" s="32">
        <f t="shared" si="25"/>
        <v>1500</v>
      </c>
      <c r="H131" s="32">
        <f t="shared" si="26"/>
        <v>1500</v>
      </c>
      <c r="I131" s="6"/>
      <c r="J131" s="6"/>
      <c r="K131" s="6"/>
      <c r="L131" s="6"/>
      <c r="M131" s="6"/>
      <c r="N131" s="6"/>
      <c r="O131" s="6"/>
      <c r="P131" s="6"/>
      <c r="Q131" s="2"/>
      <c r="R131" s="2"/>
      <c r="S131" s="2"/>
      <c r="T131" s="2"/>
      <c r="U131" s="2"/>
    </row>
    <row r="132" spans="1:21" x14ac:dyDescent="0.35">
      <c r="A132" s="14" t="s">
        <v>79</v>
      </c>
      <c r="B132" s="14"/>
      <c r="C132" s="108">
        <v>20</v>
      </c>
      <c r="D132" s="31">
        <v>50000</v>
      </c>
      <c r="E132" s="32">
        <f t="shared" si="27"/>
        <v>2500</v>
      </c>
      <c r="F132" s="32">
        <f t="shared" si="25"/>
        <v>2500</v>
      </c>
      <c r="G132" s="32">
        <f t="shared" si="25"/>
        <v>2500</v>
      </c>
      <c r="H132" s="32">
        <f t="shared" si="26"/>
        <v>2500</v>
      </c>
      <c r="I132" s="6"/>
      <c r="J132" s="6"/>
      <c r="K132" s="6"/>
      <c r="L132" s="6"/>
      <c r="M132" s="6"/>
      <c r="N132" s="6"/>
      <c r="O132" s="6"/>
      <c r="P132" s="6"/>
      <c r="Q132" s="2"/>
      <c r="R132" s="2"/>
      <c r="S132" s="2"/>
      <c r="T132" s="2"/>
      <c r="U132" s="2"/>
    </row>
    <row r="133" spans="1:21" x14ac:dyDescent="0.35">
      <c r="A133" s="14" t="s">
        <v>80</v>
      </c>
      <c r="B133" s="14"/>
      <c r="C133" s="108">
        <v>15</v>
      </c>
      <c r="D133" s="31">
        <v>10000</v>
      </c>
      <c r="E133" s="32">
        <f t="shared" si="27"/>
        <v>666.66666666666663</v>
      </c>
      <c r="F133" s="32">
        <f t="shared" si="25"/>
        <v>666.66666666666663</v>
      </c>
      <c r="G133" s="32">
        <f t="shared" si="25"/>
        <v>666.66666666666663</v>
      </c>
      <c r="H133" s="32">
        <f t="shared" si="26"/>
        <v>666.66666666666663</v>
      </c>
      <c r="I133" s="6"/>
      <c r="J133" s="6"/>
      <c r="K133" s="6"/>
      <c r="L133" s="6"/>
      <c r="M133" s="6"/>
      <c r="N133" s="6"/>
      <c r="O133" s="6"/>
      <c r="P133" s="6"/>
      <c r="Q133" s="2"/>
      <c r="R133" s="2"/>
      <c r="S133" s="2"/>
      <c r="T133" s="2"/>
      <c r="U133" s="2"/>
    </row>
    <row r="134" spans="1:21" x14ac:dyDescent="0.35">
      <c r="A134" s="14" t="s">
        <v>81</v>
      </c>
      <c r="B134" s="14"/>
      <c r="C134" s="108">
        <v>5</v>
      </c>
      <c r="D134" s="31">
        <v>5000</v>
      </c>
      <c r="E134" s="32">
        <f t="shared" si="27"/>
        <v>1000</v>
      </c>
      <c r="F134" s="32">
        <f t="shared" si="25"/>
        <v>1000</v>
      </c>
      <c r="G134" s="32">
        <f t="shared" si="25"/>
        <v>1000</v>
      </c>
      <c r="H134" s="32">
        <f t="shared" si="26"/>
        <v>1000</v>
      </c>
      <c r="I134" s="6"/>
      <c r="J134" s="6"/>
      <c r="K134" s="6"/>
      <c r="L134" s="6"/>
      <c r="M134" s="6"/>
      <c r="N134" s="6"/>
      <c r="O134" s="6"/>
      <c r="P134" s="6"/>
      <c r="Q134" s="2"/>
      <c r="R134" s="2"/>
      <c r="S134" s="2"/>
      <c r="T134" s="2"/>
      <c r="U134" s="2"/>
    </row>
    <row r="135" spans="1:21" x14ac:dyDescent="0.35">
      <c r="A135" s="14" t="s">
        <v>82</v>
      </c>
      <c r="B135" s="14"/>
      <c r="C135" s="108">
        <v>5</v>
      </c>
      <c r="D135" s="31">
        <v>5000</v>
      </c>
      <c r="E135" s="32">
        <f t="shared" si="27"/>
        <v>1000</v>
      </c>
      <c r="F135" s="32">
        <f t="shared" si="25"/>
        <v>1000</v>
      </c>
      <c r="G135" s="32">
        <f t="shared" si="25"/>
        <v>1000</v>
      </c>
      <c r="H135" s="32">
        <f t="shared" si="26"/>
        <v>1000</v>
      </c>
      <c r="I135" s="6"/>
      <c r="J135" s="6"/>
      <c r="K135" s="6"/>
      <c r="L135" s="6"/>
      <c r="M135" s="6"/>
      <c r="N135" s="6"/>
      <c r="O135" s="6"/>
      <c r="P135" s="6"/>
      <c r="Q135" s="2"/>
      <c r="R135" s="2"/>
      <c r="S135" s="2"/>
      <c r="T135" s="2"/>
      <c r="U135" s="2"/>
    </row>
    <row r="136" spans="1:21" x14ac:dyDescent="0.35">
      <c r="A136" s="14" t="s">
        <v>83</v>
      </c>
      <c r="B136" s="14"/>
      <c r="C136" s="108">
        <v>15</v>
      </c>
      <c r="D136" s="31">
        <v>10000</v>
      </c>
      <c r="E136" s="32">
        <f t="shared" si="27"/>
        <v>666.66666666666663</v>
      </c>
      <c r="F136" s="32">
        <f t="shared" si="25"/>
        <v>666.66666666666663</v>
      </c>
      <c r="G136" s="32">
        <f t="shared" si="25"/>
        <v>666.66666666666663</v>
      </c>
      <c r="H136" s="32">
        <f t="shared" si="26"/>
        <v>666.66666666666663</v>
      </c>
      <c r="I136" s="6"/>
      <c r="J136" s="6"/>
      <c r="K136" s="6"/>
      <c r="L136" s="6"/>
      <c r="M136" s="6"/>
      <c r="N136" s="6"/>
      <c r="O136" s="6"/>
      <c r="P136" s="6"/>
      <c r="Q136" s="2"/>
      <c r="R136" s="2"/>
      <c r="S136" s="2"/>
      <c r="T136" s="2"/>
      <c r="U136" s="2"/>
    </row>
    <row r="137" spans="1:21" x14ac:dyDescent="0.35">
      <c r="A137" s="14" t="s">
        <v>84</v>
      </c>
      <c r="B137" s="14"/>
      <c r="C137" s="108">
        <v>15</v>
      </c>
      <c r="D137" s="31">
        <v>25000</v>
      </c>
      <c r="E137" s="32">
        <f t="shared" si="27"/>
        <v>1666.6666666666667</v>
      </c>
      <c r="F137" s="32">
        <f t="shared" si="25"/>
        <v>1666.6666666666667</v>
      </c>
      <c r="G137" s="32">
        <f t="shared" si="25"/>
        <v>1666.6666666666667</v>
      </c>
      <c r="H137" s="32">
        <f t="shared" si="26"/>
        <v>1666.6666666666667</v>
      </c>
      <c r="I137" s="6"/>
      <c r="J137" s="6"/>
      <c r="K137" s="6"/>
      <c r="L137" s="6"/>
      <c r="M137" s="6"/>
      <c r="N137" s="6"/>
      <c r="O137" s="6"/>
      <c r="P137" s="6"/>
      <c r="Q137" s="2"/>
      <c r="R137" s="2"/>
      <c r="S137" s="2"/>
      <c r="T137" s="2"/>
      <c r="U137" s="2"/>
    </row>
    <row r="138" spans="1:21" x14ac:dyDescent="0.35">
      <c r="A138" s="14" t="s">
        <v>85</v>
      </c>
      <c r="B138" s="14"/>
      <c r="C138" s="108">
        <v>10</v>
      </c>
      <c r="D138" s="31">
        <v>25000</v>
      </c>
      <c r="E138" s="32">
        <f t="shared" si="27"/>
        <v>2500</v>
      </c>
      <c r="F138" s="32">
        <f t="shared" si="25"/>
        <v>2500</v>
      </c>
      <c r="G138" s="32">
        <f t="shared" si="25"/>
        <v>2500</v>
      </c>
      <c r="H138" s="32">
        <f t="shared" si="26"/>
        <v>2500</v>
      </c>
      <c r="I138" s="6"/>
      <c r="J138" s="6"/>
      <c r="K138" s="6"/>
      <c r="L138" s="6"/>
      <c r="M138" s="6"/>
      <c r="N138" s="6"/>
      <c r="O138" s="6"/>
      <c r="P138" s="6"/>
      <c r="Q138" s="2"/>
      <c r="R138" s="2"/>
      <c r="S138" s="2"/>
      <c r="T138" s="2"/>
      <c r="U138" s="2"/>
    </row>
    <row r="139" spans="1:21" x14ac:dyDescent="0.35">
      <c r="A139" s="14" t="s">
        <v>76</v>
      </c>
      <c r="B139" s="14"/>
      <c r="C139" s="108">
        <v>0</v>
      </c>
      <c r="D139" s="31">
        <v>0</v>
      </c>
      <c r="E139" s="32">
        <v>0</v>
      </c>
      <c r="F139" s="32">
        <v>0</v>
      </c>
      <c r="G139" s="32">
        <v>0</v>
      </c>
      <c r="H139" s="32">
        <v>0</v>
      </c>
      <c r="I139" s="6"/>
      <c r="J139" s="6"/>
      <c r="K139" s="6"/>
      <c r="L139" s="6"/>
      <c r="M139" s="6"/>
      <c r="N139" s="6"/>
      <c r="O139" s="6"/>
      <c r="P139" s="6"/>
      <c r="Q139" s="2"/>
      <c r="R139" s="2"/>
      <c r="S139" s="2"/>
      <c r="T139" s="2"/>
      <c r="U139" s="2"/>
    </row>
    <row r="140" spans="1:21" x14ac:dyDescent="0.35">
      <c r="A140" s="23" t="s">
        <v>9</v>
      </c>
      <c r="B140" s="23"/>
      <c r="C140" s="34"/>
      <c r="D140" s="33">
        <f>SUM(D130:D139)</f>
        <v>410000</v>
      </c>
      <c r="E140" s="33">
        <f>SUM(E130:E139)</f>
        <v>24000.000000000004</v>
      </c>
      <c r="F140" s="33">
        <f>SUM(F130:F139)</f>
        <v>24000.000000000004</v>
      </c>
      <c r="G140" s="33">
        <f>SUM(G130:G139)</f>
        <v>24000.000000000004</v>
      </c>
      <c r="H140" s="33">
        <f>SUM(H130:H139)</f>
        <v>24000.000000000004</v>
      </c>
      <c r="I140" s="3"/>
      <c r="J140" s="3"/>
      <c r="K140" s="3"/>
      <c r="L140" s="3"/>
      <c r="M140" s="3"/>
      <c r="N140" s="3"/>
      <c r="O140" s="3"/>
      <c r="P140" s="3"/>
      <c r="Q140" s="2"/>
      <c r="R140" s="2"/>
      <c r="S140" s="2"/>
      <c r="T140" s="2"/>
      <c r="U140" s="2"/>
    </row>
    <row r="141" spans="1:21" x14ac:dyDescent="0.35">
      <c r="A141" s="13" t="s">
        <v>86</v>
      </c>
      <c r="B141" s="13"/>
      <c r="C141" s="55"/>
      <c r="D141" s="60"/>
      <c r="E141" s="109">
        <v>100</v>
      </c>
      <c r="F141" s="109">
        <v>100.3</v>
      </c>
      <c r="G141" s="109">
        <v>102.3</v>
      </c>
      <c r="H141" s="110" t="s">
        <v>87</v>
      </c>
      <c r="I141" s="8"/>
      <c r="J141" s="8"/>
      <c r="K141" s="8"/>
      <c r="L141" s="8"/>
      <c r="M141" s="8"/>
      <c r="N141" s="8"/>
      <c r="O141" s="8"/>
      <c r="P141" s="8"/>
      <c r="Q141" s="2"/>
      <c r="R141" s="2"/>
      <c r="S141" s="2"/>
      <c r="T141" s="2"/>
      <c r="U141" s="2"/>
    </row>
    <row r="142" spans="1:21" x14ac:dyDescent="0.35">
      <c r="A142" s="23" t="s">
        <v>88</v>
      </c>
      <c r="B142" s="23"/>
      <c r="C142" s="34"/>
      <c r="D142" s="33"/>
      <c r="E142" s="33">
        <f>+E140/100*E141</f>
        <v>24000.000000000004</v>
      </c>
      <c r="F142" s="33">
        <f t="shared" ref="F142" si="28">+F140/100*F141</f>
        <v>24072.000000000004</v>
      </c>
      <c r="G142" s="33">
        <f>+G140/100*G141</f>
        <v>24552.000000000004</v>
      </c>
      <c r="H142" s="33"/>
      <c r="I142" s="3"/>
      <c r="J142" s="3"/>
      <c r="K142" s="3"/>
      <c r="L142" s="3"/>
      <c r="M142" s="3"/>
      <c r="N142" s="3"/>
      <c r="O142" s="3"/>
      <c r="P142" s="3"/>
      <c r="Q142" s="2"/>
      <c r="R142" s="2"/>
      <c r="S142" s="2"/>
      <c r="T142" s="2"/>
      <c r="U142" s="2"/>
    </row>
    <row r="143" spans="1:21" x14ac:dyDescent="0.35">
      <c r="A143" s="13" t="s">
        <v>89</v>
      </c>
      <c r="B143" s="13"/>
      <c r="C143" s="14"/>
      <c r="D143" s="68" t="s">
        <v>97</v>
      </c>
      <c r="E143" s="14"/>
      <c r="F143" s="14"/>
      <c r="G143" s="14"/>
      <c r="H143" s="1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35">
      <c r="A144" s="52" t="s">
        <v>135</v>
      </c>
      <c r="B144" s="111"/>
      <c r="C144" s="14"/>
      <c r="D144" s="14"/>
      <c r="E144" s="14"/>
      <c r="F144" s="14"/>
      <c r="G144" s="14"/>
      <c r="H144" s="1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35">
      <c r="A145" s="52"/>
      <c r="B145" s="111"/>
      <c r="C145" s="14"/>
      <c r="D145" s="14"/>
      <c r="E145" s="14"/>
      <c r="F145" s="14"/>
      <c r="G145" s="14"/>
      <c r="H145" s="1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35">
      <c r="A146" s="52"/>
      <c r="B146" s="111"/>
      <c r="C146" s="14"/>
      <c r="D146" s="14"/>
      <c r="E146" s="14"/>
      <c r="F146" s="14"/>
      <c r="G146" s="14"/>
      <c r="H146" s="1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35">
      <c r="A147" s="52"/>
      <c r="B147" s="111"/>
      <c r="C147" s="14"/>
      <c r="D147" s="14"/>
      <c r="E147" s="14"/>
      <c r="F147" s="14"/>
      <c r="G147" s="14"/>
      <c r="H147" s="1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35">
      <c r="A148" s="111"/>
      <c r="B148" s="111"/>
      <c r="C148" s="14"/>
      <c r="D148" s="14"/>
      <c r="E148" s="14"/>
      <c r="F148" s="14"/>
      <c r="G148" s="14"/>
      <c r="H148" s="1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35">
      <c r="A149" s="111"/>
      <c r="B149" s="111"/>
      <c r="C149" s="14"/>
      <c r="D149" s="14"/>
      <c r="E149" s="14"/>
      <c r="F149" s="14"/>
      <c r="G149" s="14"/>
      <c r="H149" s="1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35">
      <c r="A150" s="111"/>
      <c r="B150" s="111"/>
      <c r="C150" s="14"/>
      <c r="D150" s="111"/>
      <c r="E150" s="14"/>
      <c r="F150" s="14"/>
      <c r="G150" s="14"/>
      <c r="H150" s="14"/>
      <c r="I150" s="2"/>
    </row>
    <row r="151" spans="1:21" x14ac:dyDescent="0.35">
      <c r="A151" s="111"/>
      <c r="B151" s="111"/>
      <c r="C151" s="14"/>
      <c r="D151" s="111"/>
      <c r="E151" s="14"/>
      <c r="F151" s="14"/>
      <c r="G151" s="14"/>
      <c r="H151" s="14"/>
      <c r="I151" s="2"/>
    </row>
    <row r="152" spans="1:21" x14ac:dyDescent="0.35">
      <c r="A152" s="14"/>
      <c r="B152" s="46"/>
      <c r="C152" s="46"/>
      <c r="D152" s="46"/>
      <c r="E152" s="46"/>
      <c r="F152" s="14"/>
      <c r="G152" s="14"/>
      <c r="H152" s="10"/>
      <c r="I152" s="2"/>
    </row>
    <row r="153" spans="1:21" x14ac:dyDescent="0.35">
      <c r="A153" s="14"/>
      <c r="B153" s="46"/>
      <c r="C153" s="46"/>
      <c r="D153" s="46"/>
      <c r="E153" s="46"/>
      <c r="F153" s="14"/>
      <c r="G153" s="14"/>
      <c r="H153" s="10"/>
      <c r="I153" s="2"/>
    </row>
    <row r="154" spans="1:21" x14ac:dyDescent="0.35">
      <c r="A154" s="14"/>
      <c r="B154" s="46"/>
      <c r="C154" s="46"/>
      <c r="D154" s="46"/>
      <c r="E154" s="46"/>
      <c r="F154" s="14"/>
      <c r="G154" s="14"/>
      <c r="H154" s="10"/>
      <c r="I154" s="2"/>
    </row>
    <row r="155" spans="1:21" x14ac:dyDescent="0.35">
      <c r="A155" s="14"/>
      <c r="B155" s="46"/>
      <c r="C155" s="46"/>
      <c r="D155" s="46"/>
      <c r="E155" s="46"/>
      <c r="F155" s="14"/>
      <c r="G155" s="14"/>
      <c r="H155" s="10"/>
      <c r="I155" s="2"/>
    </row>
    <row r="156" spans="1:21" x14ac:dyDescent="0.35">
      <c r="A156" s="14"/>
      <c r="B156" s="46"/>
      <c r="C156" s="46"/>
      <c r="D156" s="46"/>
      <c r="E156" s="46"/>
      <c r="F156" s="14"/>
      <c r="G156" s="14"/>
      <c r="H156" s="10"/>
      <c r="I156" s="2"/>
    </row>
    <row r="157" spans="1:21" x14ac:dyDescent="0.35">
      <c r="A157" s="14"/>
      <c r="B157" s="46"/>
      <c r="C157" s="46"/>
      <c r="D157" s="46"/>
      <c r="E157" s="46"/>
      <c r="F157" s="14"/>
      <c r="G157" s="14"/>
      <c r="H157" s="10"/>
      <c r="I157" s="2"/>
    </row>
    <row r="158" spans="1:21" x14ac:dyDescent="0.35">
      <c r="A158" s="14"/>
      <c r="B158" s="46"/>
      <c r="C158" s="46"/>
      <c r="D158" s="46"/>
      <c r="E158" s="46"/>
      <c r="F158" s="14"/>
      <c r="G158" s="14"/>
      <c r="H158" s="10"/>
      <c r="I158" s="2"/>
    </row>
    <row r="159" spans="1:21" x14ac:dyDescent="0.35">
      <c r="A159" s="14"/>
      <c r="B159" s="46"/>
      <c r="C159" s="46"/>
      <c r="D159" s="46"/>
      <c r="E159" s="46"/>
      <c r="F159" s="14"/>
      <c r="G159" s="14"/>
      <c r="H159" s="10"/>
      <c r="I159" s="2"/>
    </row>
    <row r="160" spans="1:21" x14ac:dyDescent="0.35">
      <c r="A160" s="14"/>
      <c r="B160" s="46"/>
      <c r="C160" s="46"/>
      <c r="D160" s="46"/>
      <c r="E160" s="46"/>
      <c r="F160" s="14"/>
      <c r="G160" s="14"/>
      <c r="H160" s="10"/>
      <c r="I160" s="2"/>
    </row>
    <row r="161" spans="1:9" x14ac:dyDescent="0.35">
      <c r="A161" s="14"/>
      <c r="B161" s="46"/>
      <c r="C161" s="46"/>
      <c r="D161" s="46"/>
      <c r="E161" s="46"/>
      <c r="F161" s="14"/>
      <c r="G161" s="14"/>
      <c r="H161" s="10"/>
      <c r="I161" s="2"/>
    </row>
    <row r="162" spans="1:9" x14ac:dyDescent="0.35">
      <c r="A162" s="14"/>
      <c r="B162" s="46"/>
      <c r="C162" s="46"/>
      <c r="D162" s="46"/>
      <c r="E162" s="46"/>
      <c r="F162" s="14"/>
      <c r="G162" s="14"/>
      <c r="H162" s="10"/>
      <c r="I162" s="2"/>
    </row>
    <row r="163" spans="1:9" x14ac:dyDescent="0.35">
      <c r="A163" s="14"/>
      <c r="B163" s="46"/>
      <c r="C163" s="46"/>
      <c r="D163" s="46"/>
      <c r="E163" s="46"/>
      <c r="F163" s="14"/>
      <c r="G163" s="14"/>
      <c r="H163" s="10"/>
      <c r="I163" s="2"/>
    </row>
    <row r="164" spans="1:9" x14ac:dyDescent="0.35">
      <c r="A164" s="14"/>
      <c r="B164" s="46"/>
      <c r="C164" s="46"/>
      <c r="D164" s="46"/>
      <c r="E164" s="46"/>
      <c r="F164" s="14"/>
      <c r="G164" s="14"/>
      <c r="H164" s="10"/>
      <c r="I164" s="2"/>
    </row>
    <row r="165" spans="1:9" x14ac:dyDescent="0.35">
      <c r="A165" s="14"/>
      <c r="B165" s="46"/>
      <c r="C165" s="46"/>
      <c r="D165" s="46"/>
      <c r="E165" s="46"/>
      <c r="F165" s="14"/>
      <c r="G165" s="14"/>
      <c r="H165" s="10"/>
      <c r="I165" s="2"/>
    </row>
    <row r="166" spans="1:9" x14ac:dyDescent="0.35">
      <c r="A166" s="14"/>
      <c r="B166" s="118"/>
      <c r="C166" s="118"/>
      <c r="D166" s="118"/>
      <c r="E166" s="118"/>
      <c r="F166" s="67"/>
      <c r="G166" s="67"/>
      <c r="I166" s="2"/>
    </row>
    <row r="167" spans="1:9" x14ac:dyDescent="0.35">
      <c r="A167" s="14"/>
      <c r="B167" s="118"/>
      <c r="C167" s="118"/>
      <c r="D167" s="118"/>
      <c r="E167" s="118"/>
      <c r="F167" s="67"/>
      <c r="G167" s="67"/>
      <c r="I167" s="2"/>
    </row>
    <row r="168" spans="1:9" x14ac:dyDescent="0.35">
      <c r="A168" s="14"/>
      <c r="B168" s="118"/>
      <c r="C168" s="118"/>
      <c r="D168" s="118"/>
      <c r="E168" s="118"/>
      <c r="F168" s="67"/>
      <c r="G168" s="67"/>
      <c r="I168" s="2"/>
    </row>
    <row r="169" spans="1:9" x14ac:dyDescent="0.35">
      <c r="A169" s="14"/>
      <c r="B169" s="118"/>
      <c r="C169" s="118"/>
      <c r="D169" s="118"/>
      <c r="E169" s="118"/>
      <c r="F169" s="67"/>
      <c r="G169" s="67"/>
      <c r="I169" s="2"/>
    </row>
    <row r="170" spans="1:9" x14ac:dyDescent="0.35">
      <c r="A170" s="14"/>
      <c r="B170" s="118"/>
      <c r="C170" s="118"/>
      <c r="D170" s="118"/>
      <c r="E170" s="118"/>
      <c r="F170" s="67"/>
      <c r="G170" s="67"/>
      <c r="I170" s="2"/>
    </row>
    <row r="171" spans="1:9" x14ac:dyDescent="0.35">
      <c r="A171" s="14"/>
      <c r="B171" s="118"/>
      <c r="C171" s="118"/>
      <c r="D171" s="118"/>
      <c r="E171" s="118"/>
      <c r="F171" s="67"/>
      <c r="G171" s="67"/>
      <c r="I171" s="2"/>
    </row>
    <row r="172" spans="1:9" x14ac:dyDescent="0.35">
      <c r="A172" s="14"/>
      <c r="B172" s="118"/>
      <c r="C172" s="118"/>
      <c r="D172" s="118"/>
      <c r="E172" s="118"/>
      <c r="F172" s="67"/>
      <c r="G172" s="67"/>
      <c r="I172" s="2"/>
    </row>
    <row r="173" spans="1:9" x14ac:dyDescent="0.35">
      <c r="A173" s="14"/>
      <c r="B173" s="118"/>
      <c r="C173" s="118"/>
      <c r="D173" s="118"/>
      <c r="E173" s="118"/>
      <c r="F173" s="67"/>
      <c r="G173" s="67"/>
    </row>
    <row r="174" spans="1:9" x14ac:dyDescent="0.35">
      <c r="A174" s="14"/>
      <c r="B174" s="118"/>
      <c r="C174" s="118"/>
      <c r="D174" s="118"/>
      <c r="E174" s="118"/>
      <c r="F174" s="67"/>
      <c r="G174" s="67"/>
    </row>
    <row r="175" spans="1:9" x14ac:dyDescent="0.35">
      <c r="A175" s="14"/>
      <c r="B175" s="118"/>
      <c r="C175" s="118"/>
      <c r="D175" s="118"/>
      <c r="E175" s="118"/>
      <c r="F175" s="67"/>
      <c r="G175" s="67"/>
    </row>
    <row r="176" spans="1:9" x14ac:dyDescent="0.35">
      <c r="A176" s="14"/>
      <c r="B176" s="118"/>
      <c r="C176" s="118"/>
      <c r="D176" s="118"/>
      <c r="E176" s="118"/>
      <c r="F176" s="67"/>
      <c r="G176" s="67"/>
    </row>
    <row r="177" spans="1:7" x14ac:dyDescent="0.35">
      <c r="A177" s="14"/>
      <c r="B177" s="118"/>
      <c r="C177" s="118"/>
      <c r="D177" s="118"/>
      <c r="E177" s="118"/>
      <c r="F177" s="67"/>
      <c r="G177" s="67"/>
    </row>
    <row r="178" spans="1:7" x14ac:dyDescent="0.35">
      <c r="A178" s="14"/>
      <c r="B178" s="118"/>
      <c r="C178" s="118"/>
      <c r="D178" s="118"/>
      <c r="E178" s="118"/>
      <c r="F178" s="67"/>
      <c r="G178" s="67"/>
    </row>
    <row r="179" spans="1:7" x14ac:dyDescent="0.35">
      <c r="A179" s="14"/>
      <c r="B179" s="118"/>
      <c r="C179" s="118"/>
      <c r="D179" s="118"/>
      <c r="E179" s="118"/>
      <c r="F179" s="67"/>
      <c r="G179" s="67"/>
    </row>
    <row r="180" spans="1:7" x14ac:dyDescent="0.35">
      <c r="A180" s="14"/>
      <c r="B180" s="118"/>
      <c r="C180" s="118"/>
      <c r="D180" s="118"/>
      <c r="E180" s="118"/>
      <c r="F180" s="67"/>
      <c r="G180" s="67"/>
    </row>
    <row r="181" spans="1:7" x14ac:dyDescent="0.35">
      <c r="A181" s="14"/>
      <c r="B181" s="118"/>
      <c r="C181" s="118"/>
      <c r="D181" s="118"/>
      <c r="E181" s="118"/>
      <c r="F181" s="67"/>
      <c r="G181" s="67"/>
    </row>
    <row r="182" spans="1:7" x14ac:dyDescent="0.35">
      <c r="A182" s="67"/>
      <c r="B182" s="67"/>
      <c r="C182" s="67"/>
      <c r="D182" s="67"/>
      <c r="E182" s="67"/>
      <c r="F182" s="67"/>
      <c r="G182" s="67"/>
    </row>
    <row r="183" spans="1:7" x14ac:dyDescent="0.35">
      <c r="A183" s="67"/>
      <c r="B183" s="67"/>
      <c r="C183" s="67"/>
      <c r="D183" s="67"/>
      <c r="E183" s="67"/>
      <c r="F183" s="67"/>
      <c r="G183" s="67"/>
    </row>
    <row r="184" spans="1:7" x14ac:dyDescent="0.35">
      <c r="A184" s="67"/>
      <c r="B184" s="67"/>
      <c r="C184" s="67"/>
      <c r="D184" s="67"/>
      <c r="E184" s="67"/>
      <c r="F184" s="67"/>
      <c r="G184" s="67"/>
    </row>
  </sheetData>
  <hyperlinks>
    <hyperlink ref="G4" r:id="rId1" xr:uid="{00000000-0004-0000-0000-000000000000}"/>
    <hyperlink ref="D143" r:id="rId2" xr:uid="{00000000-0004-0000-0000-000001000000}"/>
    <hyperlink ref="G57" r:id="rId3" xr:uid="{00000000-0004-0000-0000-000002000000}"/>
    <hyperlink ref="C9" location="'Ark1'!A7" display="Etableringsbudget" xr:uid="{913C3E99-9A48-4102-9995-3EAB5FD39079}"/>
    <hyperlink ref="C10" location="'Ark1'!A27" display="Andelspriser" xr:uid="{A6536809-4EF4-4629-9870-19F783B53E7B}"/>
    <hyperlink ref="C12" location="'Ark1'!A122" display="Vedligeholdelsesbudget" xr:uid="{D6A4C240-C018-4948-90F0-C201C53AD04C}"/>
    <hyperlink ref="C11" location="'Ark1'!A56" display="Driftsbudget" xr:uid="{104B2A21-9D11-4A31-9950-5F9EFB2C01F1}"/>
  </hyperlinks>
  <pageMargins left="0.7" right="0.7" top="0.75" bottom="0.75" header="0.3" footer="0.3"/>
  <pageSetup paperSize="9" scale="96" orientation="portrait" horizontalDpi="300" verticalDpi="300" r:id="rId4"/>
  <rowBreaks count="2" manualBreakCount="2">
    <brk id="63" min="9" max="16" man="1"/>
    <brk id="94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Gitte</dc:creator>
  <cp:lastModifiedBy>Marie Chimwemwe Degnbol</cp:lastModifiedBy>
  <cp:lastPrinted>2017-12-23T00:02:23Z</cp:lastPrinted>
  <dcterms:created xsi:type="dcterms:W3CDTF">2017-06-13T10:15:27Z</dcterms:created>
  <dcterms:modified xsi:type="dcterms:W3CDTF">2018-08-02T14:18:43Z</dcterms:modified>
</cp:coreProperties>
</file>